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U30" i="1" l="1"/>
  <c r="BT30" i="1"/>
  <c r="BR30" i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W30" i="1"/>
  <c r="V30" i="1"/>
  <c r="U30" i="1" s="1"/>
  <c r="N30" i="1"/>
  <c r="BU29" i="1"/>
  <c r="BT29" i="1"/>
  <c r="BR29" i="1"/>
  <c r="BG29" i="1"/>
  <c r="BF29" i="1"/>
  <c r="BE29" i="1"/>
  <c r="BD29" i="1"/>
  <c r="BH29" i="1" s="1"/>
  <c r="BI29" i="1" s="1"/>
  <c r="BC29" i="1"/>
  <c r="AZ29" i="1"/>
  <c r="AX29" i="1"/>
  <c r="AS29" i="1"/>
  <c r="AL29" i="1"/>
  <c r="AM29" i="1" s="1"/>
  <c r="AG29" i="1"/>
  <c r="AE29" i="1" s="1"/>
  <c r="W29" i="1"/>
  <c r="V29" i="1"/>
  <c r="U29" i="1"/>
  <c r="N29" i="1"/>
  <c r="BU28" i="1"/>
  <c r="BT28" i="1"/>
  <c r="BR28" i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AF28" i="1"/>
  <c r="W28" i="1"/>
  <c r="V28" i="1"/>
  <c r="U28" i="1" s="1"/>
  <c r="N28" i="1"/>
  <c r="G28" i="1"/>
  <c r="Y28" i="1" s="1"/>
  <c r="BU27" i="1"/>
  <c r="BT27" i="1"/>
  <c r="BR27" i="1"/>
  <c r="BS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W27" i="1"/>
  <c r="V27" i="1"/>
  <c r="N27" i="1"/>
  <c r="H27" i="1"/>
  <c r="AV27" i="1" s="1"/>
  <c r="G27" i="1"/>
  <c r="Y27" i="1" s="1"/>
  <c r="BU26" i="1"/>
  <c r="BT26" i="1"/>
  <c r="BR26" i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/>
  <c r="L26" i="1" s="1"/>
  <c r="W26" i="1"/>
  <c r="V26" i="1"/>
  <c r="U26" i="1"/>
  <c r="N26" i="1"/>
  <c r="BU25" i="1"/>
  <c r="BT25" i="1"/>
  <c r="BR25" i="1"/>
  <c r="BS25" i="1" s="1"/>
  <c r="AU25" i="1" s="1"/>
  <c r="BG25" i="1"/>
  <c r="BF25" i="1"/>
  <c r="BE25" i="1"/>
  <c r="BD25" i="1"/>
  <c r="BH25" i="1" s="1"/>
  <c r="BI25" i="1" s="1"/>
  <c r="BC25" i="1"/>
  <c r="AX25" i="1" s="1"/>
  <c r="AZ25" i="1"/>
  <c r="AS25" i="1"/>
  <c r="AM25" i="1"/>
  <c r="AL25" i="1"/>
  <c r="AG25" i="1"/>
  <c r="AE25" i="1"/>
  <c r="W25" i="1"/>
  <c r="V25" i="1"/>
  <c r="U25" i="1"/>
  <c r="N25" i="1"/>
  <c r="BU24" i="1"/>
  <c r="BT24" i="1"/>
  <c r="BR24" i="1"/>
  <c r="BS24" i="1" s="1"/>
  <c r="Q24" i="1" s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AF24" i="1" s="1"/>
  <c r="W24" i="1"/>
  <c r="V24" i="1"/>
  <c r="U24" i="1" s="1"/>
  <c r="N24" i="1"/>
  <c r="BU23" i="1"/>
  <c r="BT23" i="1"/>
  <c r="BR23" i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W23" i="1"/>
  <c r="U23" i="1" s="1"/>
  <c r="V23" i="1"/>
  <c r="N23" i="1"/>
  <c r="H23" i="1"/>
  <c r="AV23" i="1" s="1"/>
  <c r="G23" i="1"/>
  <c r="Y23" i="1" s="1"/>
  <c r="BU22" i="1"/>
  <c r="BT22" i="1"/>
  <c r="BR22" i="1"/>
  <c r="BS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W22" i="1"/>
  <c r="V22" i="1"/>
  <c r="U22" i="1"/>
  <c r="N22" i="1"/>
  <c r="BU21" i="1"/>
  <c r="BT21" i="1"/>
  <c r="BR21" i="1"/>
  <c r="BS21" i="1" s="1"/>
  <c r="BG21" i="1"/>
  <c r="BF21" i="1"/>
  <c r="BE21" i="1"/>
  <c r="BD21" i="1"/>
  <c r="BH21" i="1" s="1"/>
  <c r="BI21" i="1" s="1"/>
  <c r="BC21" i="1"/>
  <c r="AX21" i="1" s="1"/>
  <c r="AZ21" i="1"/>
  <c r="AS21" i="1"/>
  <c r="AM21" i="1"/>
  <c r="AL21" i="1"/>
  <c r="AG21" i="1"/>
  <c r="AE21" i="1" s="1"/>
  <c r="W21" i="1"/>
  <c r="V21" i="1"/>
  <c r="U21" i="1" s="1"/>
  <c r="N21" i="1"/>
  <c r="BU20" i="1"/>
  <c r="BT20" i="1"/>
  <c r="BR20" i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I20" i="1" s="1"/>
  <c r="W20" i="1"/>
  <c r="V20" i="1"/>
  <c r="U20" i="1" s="1"/>
  <c r="N20" i="1"/>
  <c r="BU19" i="1"/>
  <c r="BT19" i="1"/>
  <c r="BR19" i="1"/>
  <c r="BS19" i="1" s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 s="1"/>
  <c r="W19" i="1"/>
  <c r="V19" i="1"/>
  <c r="U19" i="1" s="1"/>
  <c r="N19" i="1"/>
  <c r="AF29" i="1" l="1"/>
  <c r="I29" i="1"/>
  <c r="H22" i="1"/>
  <c r="AV22" i="1" s="1"/>
  <c r="L22" i="1"/>
  <c r="I22" i="1"/>
  <c r="AW25" i="1"/>
  <c r="H30" i="1"/>
  <c r="AV30" i="1" s="1"/>
  <c r="I30" i="1"/>
  <c r="L30" i="1"/>
  <c r="L19" i="1"/>
  <c r="I19" i="1"/>
  <c r="AU21" i="1"/>
  <c r="AW21" i="1" s="1"/>
  <c r="Q21" i="1"/>
  <c r="H26" i="1"/>
  <c r="AV26" i="1" s="1"/>
  <c r="BS29" i="1"/>
  <c r="Q29" i="1" s="1"/>
  <c r="BS30" i="1"/>
  <c r="G24" i="1"/>
  <c r="Y24" i="1" s="1"/>
  <c r="I26" i="1"/>
  <c r="U27" i="1"/>
  <c r="BS23" i="1"/>
  <c r="AU23" i="1" s="1"/>
  <c r="AW23" i="1" s="1"/>
  <c r="BS26" i="1"/>
  <c r="AY27" i="1"/>
  <c r="BS28" i="1"/>
  <c r="Q28" i="1" s="1"/>
  <c r="R28" i="1" s="1"/>
  <c r="S28" i="1" s="1"/>
  <c r="AU19" i="1"/>
  <c r="AW19" i="1" s="1"/>
  <c r="Q19" i="1"/>
  <c r="L21" i="1"/>
  <c r="H21" i="1"/>
  <c r="AV21" i="1" s="1"/>
  <c r="AY21" i="1" s="1"/>
  <c r="AF21" i="1"/>
  <c r="I21" i="1"/>
  <c r="G21" i="1"/>
  <c r="R21" i="1" s="1"/>
  <c r="S21" i="1" s="1"/>
  <c r="AU30" i="1"/>
  <c r="AW30" i="1" s="1"/>
  <c r="Q30" i="1"/>
  <c r="AU22" i="1"/>
  <c r="AW22" i="1" s="1"/>
  <c r="Q22" i="1"/>
  <c r="AU29" i="1"/>
  <c r="AW29" i="1" s="1"/>
  <c r="AU26" i="1"/>
  <c r="AW26" i="1" s="1"/>
  <c r="Q26" i="1"/>
  <c r="G19" i="1"/>
  <c r="G20" i="1"/>
  <c r="L20" i="1"/>
  <c r="AF23" i="1"/>
  <c r="I23" i="1"/>
  <c r="I24" i="1"/>
  <c r="L24" i="1"/>
  <c r="H24" i="1"/>
  <c r="AV24" i="1" s="1"/>
  <c r="L25" i="1"/>
  <c r="H25" i="1"/>
  <c r="AV25" i="1" s="1"/>
  <c r="AY25" i="1" s="1"/>
  <c r="G25" i="1"/>
  <c r="AF27" i="1"/>
  <c r="I27" i="1"/>
  <c r="I28" i="1"/>
  <c r="L28" i="1"/>
  <c r="H28" i="1"/>
  <c r="AV28" i="1" s="1"/>
  <c r="L29" i="1"/>
  <c r="H29" i="1"/>
  <c r="AV29" i="1" s="1"/>
  <c r="G29" i="1"/>
  <c r="AF19" i="1"/>
  <c r="AU24" i="1"/>
  <c r="AW24" i="1" s="1"/>
  <c r="AU28" i="1"/>
  <c r="AW28" i="1" s="1"/>
  <c r="H19" i="1"/>
  <c r="AV19" i="1" s="1"/>
  <c r="AY19" i="1" s="1"/>
  <c r="H20" i="1"/>
  <c r="AV20" i="1" s="1"/>
  <c r="AF20" i="1"/>
  <c r="BS20" i="1"/>
  <c r="G22" i="1"/>
  <c r="AF22" i="1"/>
  <c r="L23" i="1"/>
  <c r="Q23" i="1"/>
  <c r="R24" i="1"/>
  <c r="S24" i="1" s="1"/>
  <c r="Z24" i="1" s="1"/>
  <c r="I25" i="1"/>
  <c r="Q25" i="1"/>
  <c r="AF25" i="1"/>
  <c r="G26" i="1"/>
  <c r="AF26" i="1"/>
  <c r="L27" i="1"/>
  <c r="Q27" i="1"/>
  <c r="G30" i="1"/>
  <c r="AF30" i="1"/>
  <c r="AY29" i="1" l="1"/>
  <c r="O24" i="1"/>
  <c r="M24" i="1" s="1"/>
  <c r="P24" i="1" s="1"/>
  <c r="J24" i="1" s="1"/>
  <c r="K24" i="1" s="1"/>
  <c r="AY23" i="1"/>
  <c r="AY30" i="1"/>
  <c r="AY28" i="1"/>
  <c r="T21" i="1"/>
  <c r="X21" i="1" s="1"/>
  <c r="AA21" i="1"/>
  <c r="Z21" i="1"/>
  <c r="R25" i="1"/>
  <c r="S25" i="1" s="1"/>
  <c r="AY26" i="1"/>
  <c r="AY24" i="1"/>
  <c r="Y20" i="1"/>
  <c r="R19" i="1"/>
  <c r="S19" i="1" s="1"/>
  <c r="Y30" i="1"/>
  <c r="O25" i="1"/>
  <c r="M25" i="1" s="1"/>
  <c r="P25" i="1" s="1"/>
  <c r="J25" i="1" s="1"/>
  <c r="K25" i="1" s="1"/>
  <c r="Y25" i="1"/>
  <c r="Y19" i="1"/>
  <c r="R29" i="1"/>
  <c r="S29" i="1" s="1"/>
  <c r="R27" i="1"/>
  <c r="S27" i="1" s="1"/>
  <c r="R23" i="1"/>
  <c r="S23" i="1" s="1"/>
  <c r="Q20" i="1"/>
  <c r="AU20" i="1"/>
  <c r="AW20" i="1" s="1"/>
  <c r="R22" i="1"/>
  <c r="S22" i="1" s="1"/>
  <c r="Y21" i="1"/>
  <c r="O21" i="1"/>
  <c r="M21" i="1" s="1"/>
  <c r="P21" i="1" s="1"/>
  <c r="J21" i="1" s="1"/>
  <c r="K21" i="1" s="1"/>
  <c r="Y29" i="1"/>
  <c r="R30" i="1"/>
  <c r="S30" i="1" s="1"/>
  <c r="O30" i="1" s="1"/>
  <c r="M30" i="1" s="1"/>
  <c r="P30" i="1" s="1"/>
  <c r="J30" i="1" s="1"/>
  <c r="K30" i="1" s="1"/>
  <c r="T28" i="1"/>
  <c r="X28" i="1" s="1"/>
  <c r="AA28" i="1"/>
  <c r="Y26" i="1"/>
  <c r="T24" i="1"/>
  <c r="X24" i="1" s="1"/>
  <c r="AA24" i="1"/>
  <c r="AB24" i="1" s="1"/>
  <c r="Y22" i="1"/>
  <c r="O28" i="1"/>
  <c r="M28" i="1" s="1"/>
  <c r="P28" i="1" s="1"/>
  <c r="J28" i="1" s="1"/>
  <c r="K28" i="1" s="1"/>
  <c r="R26" i="1"/>
  <c r="S26" i="1" s="1"/>
  <c r="AY22" i="1"/>
  <c r="Z28" i="1"/>
  <c r="AB28" i="1" l="1"/>
  <c r="AA26" i="1"/>
  <c r="T26" i="1"/>
  <c r="X26" i="1" s="1"/>
  <c r="Z26" i="1"/>
  <c r="AA22" i="1"/>
  <c r="T22" i="1"/>
  <c r="X22" i="1" s="1"/>
  <c r="Z22" i="1"/>
  <c r="AA23" i="1"/>
  <c r="AB23" i="1" s="1"/>
  <c r="T23" i="1"/>
  <c r="X23" i="1" s="1"/>
  <c r="O23" i="1"/>
  <c r="M23" i="1" s="1"/>
  <c r="P23" i="1" s="1"/>
  <c r="J23" i="1" s="1"/>
  <c r="K23" i="1" s="1"/>
  <c r="Z23" i="1"/>
  <c r="T19" i="1"/>
  <c r="X19" i="1" s="1"/>
  <c r="AA19" i="1"/>
  <c r="Z19" i="1"/>
  <c r="O19" i="1"/>
  <c r="M19" i="1" s="1"/>
  <c r="P19" i="1" s="1"/>
  <c r="J19" i="1" s="1"/>
  <c r="K19" i="1" s="1"/>
  <c r="AY20" i="1"/>
  <c r="AB21" i="1"/>
  <c r="T29" i="1"/>
  <c r="X29" i="1" s="1"/>
  <c r="AA29" i="1"/>
  <c r="Z29" i="1"/>
  <c r="O29" i="1"/>
  <c r="M29" i="1" s="1"/>
  <c r="P29" i="1" s="1"/>
  <c r="J29" i="1" s="1"/>
  <c r="K29" i="1" s="1"/>
  <c r="O22" i="1"/>
  <c r="M22" i="1" s="1"/>
  <c r="P22" i="1" s="1"/>
  <c r="J22" i="1" s="1"/>
  <c r="K22" i="1" s="1"/>
  <c r="O26" i="1"/>
  <c r="M26" i="1" s="1"/>
  <c r="P26" i="1" s="1"/>
  <c r="J26" i="1" s="1"/>
  <c r="K26" i="1" s="1"/>
  <c r="AA30" i="1"/>
  <c r="T30" i="1"/>
  <c r="X30" i="1" s="1"/>
  <c r="Z30" i="1"/>
  <c r="R20" i="1"/>
  <c r="S20" i="1" s="1"/>
  <c r="AA27" i="1"/>
  <c r="AB27" i="1" s="1"/>
  <c r="T27" i="1"/>
  <c r="X27" i="1" s="1"/>
  <c r="Z27" i="1"/>
  <c r="O27" i="1"/>
  <c r="M27" i="1" s="1"/>
  <c r="P27" i="1" s="1"/>
  <c r="J27" i="1" s="1"/>
  <c r="K27" i="1" s="1"/>
  <c r="T25" i="1"/>
  <c r="X25" i="1" s="1"/>
  <c r="AA25" i="1"/>
  <c r="Z25" i="1"/>
  <c r="AB29" i="1" l="1"/>
  <c r="AB25" i="1"/>
  <c r="AB19" i="1"/>
  <c r="AB22" i="1"/>
  <c r="Z20" i="1"/>
  <c r="T20" i="1"/>
  <c r="X20" i="1" s="1"/>
  <c r="AA20" i="1"/>
  <c r="O20" i="1"/>
  <c r="M20" i="1" s="1"/>
  <c r="P20" i="1" s="1"/>
  <c r="J20" i="1" s="1"/>
  <c r="K20" i="1" s="1"/>
  <c r="AB30" i="1"/>
  <c r="AB26" i="1"/>
  <c r="AB20" i="1" l="1"/>
</calcChain>
</file>

<file path=xl/sharedStrings.xml><?xml version="1.0" encoding="utf-8"?>
<sst xmlns="http://schemas.openxmlformats.org/spreadsheetml/2006/main" count="677" uniqueCount="362">
  <si>
    <t>File opened</t>
  </si>
  <si>
    <t>2020-09-09 13:05:31</t>
  </si>
  <si>
    <t>Console s/n</t>
  </si>
  <si>
    <t>68C-811864</t>
  </si>
  <si>
    <t>Console ver</t>
  </si>
  <si>
    <t>Bluestem v.1.4.05</t>
  </si>
  <si>
    <t>Scripts ver</t>
  </si>
  <si>
    <t>2020.04  1.4.05, May 2020</t>
  </si>
  <si>
    <t>Head s/n</t>
  </si>
  <si>
    <t>68H-711854</t>
  </si>
  <si>
    <t>Head ver</t>
  </si>
  <si>
    <t>1.4.2</t>
  </si>
  <si>
    <t>Head cal</t>
  </si>
  <si>
    <t>{"h2obspan2b": "0.102276", "co2aspan2a": "0.192577", "flowbzero": "0.29228", "h2oaspanconc2": "0", "co2aspan1": "0.965871", "oxygen": "21", "ssb_ref": "38583.5", "co2bspan2a": "0.193642", "h2obspan1": "1.0322", "h2oaspan2": "0", "co2aspanconc1": "993", "co2aspan2": "-0.0272619", "co2azero": "0.929293", "chamberpressurezero": "2.6448", "h2obzero": "1.00493", "tbzero": "0.0729084", "co2bspanconc1": "993", "co2aspan2b": "0.184993", "h2oaspan2a": "0.0983196", "h2obspanconc1": "19.41", "flowmeterzero": "1.00721", "h2oaspanconc1": "19.41", "h2obspan2": "0", "co2bspan2b": "0.185009", "h2obspan2a": "0.099086", "co2bspan1": "0.960927", "flowazero": "0.31688", "h2oaspan1": "1.04034", "co2aspanconc2": "298.9", "h2oaspan2b": "0.102286", "h2oazero": "1.03379", "tazero": "0.0108032", "co2bspanconc2": "298.9", "co2bspan2": "-0.0284272", "co2bzero": "0.931309", "ssa_ref": "40350.2", "h2obspanconc2": "0"}</t>
  </si>
  <si>
    <t>Chamber type</t>
  </si>
  <si>
    <t>6800-01A</t>
  </si>
  <si>
    <t>Chamber s/n</t>
  </si>
  <si>
    <t>MPF-831654</t>
  </si>
  <si>
    <t>Chamber rev</t>
  </si>
  <si>
    <t>0</t>
  </si>
  <si>
    <t>Chamber cal</t>
  </si>
  <si>
    <t>Fluorometer</t>
  </si>
  <si>
    <t>Flr. Version</t>
  </si>
  <si>
    <t>13:05:31</t>
  </si>
  <si>
    <t>Stability Definition:	H2O_r (Meas): Slp&lt;0.5 Per=20	CO2_r (Meas): Slp&lt;0.1 Per=20	CO2_s (Meas): Slp&lt;1 Per=20	H2O_s (Meas):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</si>
  <si>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</si>
  <si>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</si>
  <si>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</si>
  <si>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</si>
  <si>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</si>
  <si>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</si>
  <si>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</si>
  <si>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</si>
  <si>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</si>
  <si>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</si>
  <si>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</si>
  <si>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</si>
  <si>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</si>
  <si>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</si>
  <si>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</si>
  <si>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</si>
  <si>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</si>
  <si>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</si>
  <si>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</si>
  <si>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</si>
  <si>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</si>
  <si>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</si>
  <si>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</si>
  <si>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</si>
  <si>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</si>
  <si>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</si>
  <si>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</si>
  <si>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</si>
  <si>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</si>
  <si>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</si>
  <si>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</si>
  <si>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</si>
  <si>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</si>
  <si>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</si>
  <si>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</si>
  <si>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</si>
  <si>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</si>
  <si>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</si>
  <si>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</si>
  <si>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</si>
  <si>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</si>
  <si>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</si>
  <si>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</si>
  <si>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</si>
  <si>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</si>
  <si>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</si>
  <si>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</si>
  <si>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</si>
  <si>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</si>
  <si>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</si>
  <si>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</si>
  <si>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</si>
  <si>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</si>
  <si>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</si>
  <si>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</si>
  <si>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3.23067 78.3327 381.908 628.775 867.857 1086.98 1228.6 1310.41</t>
  </si>
  <si>
    <t>Fs_true</t>
  </si>
  <si>
    <t>0.526052 101.966 403.858 601.355 800.828 1000.03 1201.21 1400.78</t>
  </si>
  <si>
    <t>leak_wt</t>
  </si>
  <si>
    <t>Sys</t>
  </si>
  <si>
    <t>GasEx</t>
  </si>
  <si>
    <t>Leak</t>
  </si>
  <si>
    <t>FLR</t>
  </si>
  <si>
    <t>MPF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</si>
  <si>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</si>
  <si>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</si>
  <si>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</si>
  <si>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</si>
  <si>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</si>
  <si>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</si>
  <si>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</si>
  <si>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</si>
  <si>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</si>
  <si>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</si>
  <si>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</si>
  <si>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</si>
  <si>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</si>
  <si>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</si>
  <si>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</si>
  <si>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</si>
  <si>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</si>
  <si>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</si>
  <si>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</si>
  <si>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</si>
  <si>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</si>
  <si>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</si>
  <si>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</si>
  <si>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</si>
  <si>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</si>
  <si>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</si>
  <si>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</si>
  <si>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</si>
  <si>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</si>
  <si>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</si>
  <si>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</si>
  <si>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</si>
  <si>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</si>
  <si>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</si>
  <si>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</si>
  <si>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</si>
  <si>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</si>
  <si>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</si>
  <si>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</si>
  <si>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</si>
  <si>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</si>
  <si>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</si>
  <si>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</si>
  <si>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</si>
  <si>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</si>
  <si>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</si>
  <si>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</si>
  <si>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</si>
  <si>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</si>
  <si>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</si>
  <si>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</si>
  <si>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</si>
  <si>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</si>
  <si>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</si>
  <si>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</si>
  <si>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</si>
  <si>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</si>
  <si>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</si>
  <si>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</si>
  <si>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</si>
  <si>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</si>
  <si>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</si>
  <si>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</si>
  <si>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</si>
  <si>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</si>
  <si>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</si>
  <si>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</si>
  <si>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</si>
  <si>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</si>
  <si>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</si>
  <si>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</si>
  <si>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</si>
  <si>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</si>
  <si>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</si>
  <si>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</si>
  <si>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</si>
  <si>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</si>
  <si>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</si>
  <si>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</si>
  <si>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</si>
  <si>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</si>
  <si>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</si>
  <si>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</si>
  <si>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</si>
  <si>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</si>
  <si>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</si>
  <si>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</si>
  <si>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</si>
  <si>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</si>
  <si>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</si>
  <si>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</si>
  <si>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</si>
  <si>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</si>
  <si>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</si>
  <si>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</si>
  <si>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</si>
  <si>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</si>
  <si>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</si>
  <si>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</si>
  <si>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</si>
  <si>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</si>
  <si>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</si>
  <si>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</si>
  <si>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</si>
  <si>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</si>
  <si>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</si>
  <si>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</si>
  <si>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</si>
  <si>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</si>
  <si>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</si>
  <si>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</si>
  <si>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</si>
  <si>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</si>
  <si>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</si>
  <si>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</si>
  <si>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</si>
  <si>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</si>
  <si>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</si>
  <si>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</si>
  <si>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</si>
  <si>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</si>
  <si>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</si>
  <si>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</si>
  <si>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</si>
  <si>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</si>
  <si>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</si>
  <si>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</si>
  <si>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</si>
  <si>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</si>
  <si>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</si>
  <si>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</si>
  <si>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</si>
  <si>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</si>
  <si>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</si>
  <si>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</si>
  <si>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</si>
  <si>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</si>
  <si>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</si>
  <si>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</si>
  <si>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</si>
  <si>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</si>
  <si>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</si>
  <si>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</si>
  <si>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</si>
  <si>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</si>
  <si>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</si>
  <si>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</si>
  <si>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</si>
  <si>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</si>
  <si>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</si>
  <si>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</si>
  <si>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</si>
  <si>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</si>
  <si>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</si>
  <si>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</si>
  <si>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</si>
  <si>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</si>
  <si>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</si>
  <si>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</si>
  <si>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</si>
  <si>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</si>
  <si>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</si>
  <si>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</si>
  <si>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</si>
  <si>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</si>
  <si>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</si>
  <si>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</si>
  <si>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</si>
  <si>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</si>
  <si>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</si>
  <si>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</si>
  <si>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</si>
  <si>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</si>
  <si>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</si>
  <si>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</si>
  <si>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</si>
  <si>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</si>
  <si>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</si>
  <si>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</si>
  <si>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</si>
  <si>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</si>
  <si>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</si>
  <si>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</si>
  <si>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</si>
  <si>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</si>
  <si>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</si>
  <si>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</si>
  <si>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</si>
  <si>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</si>
  <si>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</si>
  <si>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</si>
  <si>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</si>
  <si>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</si>
  <si>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</si>
  <si>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</si>
  <si>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</si>
  <si>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</si>
  <si>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</si>
  <si>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</si>
  <si>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</si>
  <si>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</si>
  <si>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</si>
  <si>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</si>
  <si>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</si>
  <si>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</si>
  <si>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</si>
  <si>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</si>
  <si>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</si>
  <si>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min</t>
  </si>
  <si>
    <t>MPF-1639-20200909-12_07_12</t>
  </si>
  <si>
    <t>0: Broadleaf</t>
  </si>
  <si>
    <t>3/4</t>
  </si>
  <si>
    <t>20200909 13:14:55</t>
  </si>
  <si>
    <t>13:14:55</t>
  </si>
  <si>
    <t>MPF-1642-20200909-13_14_40</t>
  </si>
  <si>
    <t>DARK-1643-20200909-13_14_42</t>
  </si>
  <si>
    <t>13:14:13</t>
  </si>
  <si>
    <t>4/4</t>
  </si>
  <si>
    <t>20200909 13:16:19</t>
  </si>
  <si>
    <t>13:16:19</t>
  </si>
  <si>
    <t>MPF-1644-20200909-13_16_04</t>
  </si>
  <si>
    <t>DARK-1645-20200909-13_16_06</t>
  </si>
  <si>
    <t>13:15:52</t>
  </si>
  <si>
    <t>20200909 13:18:08</t>
  </si>
  <si>
    <t>13:18:08</t>
  </si>
  <si>
    <t>MPF-1646-20200909-13_17_53</t>
  </si>
  <si>
    <t>DARK-1647-20200909-13_17_54</t>
  </si>
  <si>
    <t>13:17:37</t>
  </si>
  <si>
    <t>20200909 13:20:08</t>
  </si>
  <si>
    <t>13:20:08</t>
  </si>
  <si>
    <t>MPF-1648-20200909-13_19_53</t>
  </si>
  <si>
    <t>DARK-1649-20200909-13_19_55</t>
  </si>
  <si>
    <t>13:19:30</t>
  </si>
  <si>
    <t>20200909 13:22:05</t>
  </si>
  <si>
    <t>13:22:05</t>
  </si>
  <si>
    <t>MPF-1650-20200909-13_21_50</t>
  </si>
  <si>
    <t>DARK-1651-20200909-13_21_52</t>
  </si>
  <si>
    <t>13:21:32</t>
  </si>
  <si>
    <t>20200909 13:23:58</t>
  </si>
  <si>
    <t>13:23:58</t>
  </si>
  <si>
    <t>MPF-1652-20200909-13_23_43</t>
  </si>
  <si>
    <t>DARK-1653-20200909-13_23_44</t>
  </si>
  <si>
    <t>13:23:29</t>
  </si>
  <si>
    <t>20200909 13:25:48</t>
  </si>
  <si>
    <t>13:25:48</t>
  </si>
  <si>
    <t>MPF-1654-20200909-13_25_33</t>
  </si>
  <si>
    <t>DARK-1655-20200909-13_25_34</t>
  </si>
  <si>
    <t>13:25:20</t>
  </si>
  <si>
    <t>20200909 13:27:43</t>
  </si>
  <si>
    <t>13:27:43</t>
  </si>
  <si>
    <t>MPF-1656-20200909-13_27_28</t>
  </si>
  <si>
    <t>DARK-1657-20200909-13_27_30</t>
  </si>
  <si>
    <t>13:27:13</t>
  </si>
  <si>
    <t>20200909 13:28:57</t>
  </si>
  <si>
    <t>13:28:57</t>
  </si>
  <si>
    <t>MPF-1658-20200909-13_28_42</t>
  </si>
  <si>
    <t>DARK-1659-20200909-13_28_44</t>
  </si>
  <si>
    <t>13:29:16</t>
  </si>
  <si>
    <t>20200909 13:31:17</t>
  </si>
  <si>
    <t>13:31:17</t>
  </si>
  <si>
    <t>MPF-1660-20200909-13_31_02</t>
  </si>
  <si>
    <t>DARK-1661-20200909-13_31_04</t>
  </si>
  <si>
    <t>13:30:19</t>
  </si>
  <si>
    <t>20200909 13:32:40</t>
  </si>
  <si>
    <t>13:32:40</t>
  </si>
  <si>
    <t>MPF-1662-20200909-13_32_25</t>
  </si>
  <si>
    <t>-</t>
  </si>
  <si>
    <t>13:32:14</t>
  </si>
  <si>
    <t>20200909 13:54:06</t>
  </si>
  <si>
    <t>13:54:06</t>
  </si>
  <si>
    <t>MPF-1663-20200909-13_53_51</t>
  </si>
  <si>
    <t>13:54:24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</si>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</sst>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A30"/>
  <sheetViews>
    <sheetView tabSelected="1" topLeftCell="Z11" workbookViewId="0">
      <selection activeCell="AR18" sqref="AR18"/>
    </sheetView>
  </sheetViews>
  <sheetFormatPr defaultRowHeight="14.5" x14ac:dyDescent="0.35"/>
  <sheetData>
    <row r="2" spans="1:183" x14ac:dyDescent="0.35">
      <c r="A2" t="s">
        <v>25</v>
      </c>
      <c r="B2" t="s">
        <v>26</v>
      </c>
      <c r="C2" t="s">
        <v>28</v>
      </c>
    </row>
    <row r="3" spans="1:183" x14ac:dyDescent="0.35">
      <c r="B3" t="s">
        <v>27</v>
      </c>
      <c r="C3" t="s">
        <v>29</v>
      </c>
    </row>
    <row r="4" spans="1:183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83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83" x14ac:dyDescent="0.35">
      <c r="A6" t="s">
        <v>42</v>
      </c>
      <c r="B6" t="s">
        <v>43</v>
      </c>
    </row>
    <row r="7" spans="1:183" x14ac:dyDescent="0.35">
      <c r="B7">
        <v>2</v>
      </c>
    </row>
    <row r="8" spans="1:183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83" x14ac:dyDescent="0.35">
      <c r="B9">
        <v>0</v>
      </c>
      <c r="C9">
        <v>1</v>
      </c>
      <c r="D9">
        <v>0</v>
      </c>
      <c r="E9">
        <v>0</v>
      </c>
    </row>
    <row r="10" spans="1:183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83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83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83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83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83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83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88</v>
      </c>
      <c r="BO16" t="s">
        <v>88</v>
      </c>
      <c r="BP16" t="s">
        <v>88</v>
      </c>
      <c r="BQ16" t="s">
        <v>88</v>
      </c>
      <c r="BR16" t="s">
        <v>89</v>
      </c>
      <c r="BS16" t="s">
        <v>89</v>
      </c>
      <c r="BT16" t="s">
        <v>89</v>
      </c>
      <c r="BU16" t="s">
        <v>89</v>
      </c>
      <c r="BV16" t="s">
        <v>42</v>
      </c>
      <c r="BW16" t="s">
        <v>42</v>
      </c>
      <c r="BX16" t="s">
        <v>42</v>
      </c>
      <c r="BY16" t="s">
        <v>90</v>
      </c>
      <c r="BZ16" t="s">
        <v>90</v>
      </c>
      <c r="CA16" t="s">
        <v>90</v>
      </c>
      <c r="CB16" t="s">
        <v>90</v>
      </c>
      <c r="CC16" t="s">
        <v>90</v>
      </c>
      <c r="CD16" t="s">
        <v>90</v>
      </c>
      <c r="CE16" t="s">
        <v>90</v>
      </c>
      <c r="CF16" t="s">
        <v>90</v>
      </c>
      <c r="CG16" t="s">
        <v>90</v>
      </c>
      <c r="CH16" t="s">
        <v>90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91</v>
      </c>
      <c r="CR16" t="s">
        <v>91</v>
      </c>
      <c r="CS16" t="s">
        <v>91</v>
      </c>
      <c r="CT16" t="s">
        <v>91</v>
      </c>
      <c r="CU16" t="s">
        <v>91</v>
      </c>
      <c r="CV16" t="s">
        <v>91</v>
      </c>
      <c r="CW16" t="s">
        <v>91</v>
      </c>
      <c r="CX16" t="s">
        <v>91</v>
      </c>
      <c r="CY16" t="s">
        <v>91</v>
      </c>
      <c r="CZ16" t="s">
        <v>91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91</v>
      </c>
      <c r="DG16" t="s">
        <v>91</v>
      </c>
      <c r="DH16" t="s">
        <v>91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93</v>
      </c>
      <c r="DO16" t="s">
        <v>93</v>
      </c>
      <c r="DP16" t="s">
        <v>93</v>
      </c>
      <c r="DQ16" t="s">
        <v>93</v>
      </c>
      <c r="DR16" t="s">
        <v>93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94</v>
      </c>
      <c r="EB16" t="s">
        <v>94</v>
      </c>
      <c r="EC16" t="s">
        <v>94</v>
      </c>
      <c r="ED16" t="s">
        <v>94</v>
      </c>
      <c r="EE16" t="s">
        <v>94</v>
      </c>
      <c r="EF16" t="s">
        <v>94</v>
      </c>
      <c r="EG16" t="s">
        <v>94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95</v>
      </c>
      <c r="EU16" t="s">
        <v>95</v>
      </c>
      <c r="EV16" t="s">
        <v>95</v>
      </c>
      <c r="EW16" t="s">
        <v>95</v>
      </c>
      <c r="EX16" t="s">
        <v>95</v>
      </c>
      <c r="EY16" t="s">
        <v>95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96</v>
      </c>
      <c r="FM16" t="s">
        <v>96</v>
      </c>
      <c r="FN16" t="s">
        <v>96</v>
      </c>
      <c r="FO16" t="s">
        <v>96</v>
      </c>
      <c r="FP16" t="s">
        <v>96</v>
      </c>
      <c r="FQ16" t="s">
        <v>96</v>
      </c>
      <c r="FR16" t="s">
        <v>96</v>
      </c>
      <c r="FS16" t="s">
        <v>96</v>
      </c>
      <c r="FT16" t="s">
        <v>96</v>
      </c>
      <c r="FU16" t="s">
        <v>96</v>
      </c>
      <c r="FV16" t="s">
        <v>96</v>
      </c>
      <c r="FW16" t="s">
        <v>96</v>
      </c>
      <c r="FX16" t="s">
        <v>96</v>
      </c>
      <c r="FY16" t="s">
        <v>96</v>
      </c>
      <c r="FZ16" t="s">
        <v>96</v>
      </c>
      <c r="GA16" t="s">
        <v>96</v>
      </c>
    </row>
    <row r="17" spans="1:183" x14ac:dyDescent="0.35">
      <c r="A17" t="s">
        <v>97</v>
      </c>
      <c r="B17" t="s">
        <v>98</v>
      </c>
      <c r="C17" t="s">
        <v>99</v>
      </c>
      <c r="D17" t="s">
        <v>100</v>
      </c>
      <c r="E17" t="s">
        <v>101</v>
      </c>
      <c r="F17" t="s">
        <v>102</v>
      </c>
      <c r="G17" t="s">
        <v>103</v>
      </c>
      <c r="H17" t="s">
        <v>104</v>
      </c>
      <c r="I17" t="s">
        <v>105</v>
      </c>
      <c r="J17" t="s">
        <v>106</v>
      </c>
      <c r="K17" t="s">
        <v>107</v>
      </c>
      <c r="L17" t="s">
        <v>108</v>
      </c>
      <c r="M17" t="s">
        <v>109</v>
      </c>
      <c r="N17" t="s">
        <v>110</v>
      </c>
      <c r="O17" t="s">
        <v>111</v>
      </c>
      <c r="P17" t="s">
        <v>112</v>
      </c>
      <c r="Q17" t="s">
        <v>113</v>
      </c>
      <c r="R17" t="s">
        <v>114</v>
      </c>
      <c r="S17" t="s">
        <v>115</v>
      </c>
      <c r="T17" t="s">
        <v>116</v>
      </c>
      <c r="U17" t="s">
        <v>117</v>
      </c>
      <c r="V17" t="s">
        <v>118</v>
      </c>
      <c r="W17" t="s">
        <v>119</v>
      </c>
      <c r="X17" t="s">
        <v>120</v>
      </c>
      <c r="Y17" t="s">
        <v>121</v>
      </c>
      <c r="Z17" t="s">
        <v>122</v>
      </c>
      <c r="AA17" t="s">
        <v>123</v>
      </c>
      <c r="AB17" t="s">
        <v>124</v>
      </c>
      <c r="AC17" t="s">
        <v>86</v>
      </c>
      <c r="AD17" t="s">
        <v>125</v>
      </c>
      <c r="AE17" t="s">
        <v>126</v>
      </c>
      <c r="AF17" t="s">
        <v>127</v>
      </c>
      <c r="AG17" t="s">
        <v>128</v>
      </c>
      <c r="AH17" t="s">
        <v>129</v>
      </c>
      <c r="AI17" t="s">
        <v>130</v>
      </c>
      <c r="AJ17" t="s">
        <v>131</v>
      </c>
      <c r="AK17" t="s">
        <v>132</v>
      </c>
      <c r="AL17" t="s">
        <v>133</v>
      </c>
      <c r="AM17" t="s">
        <v>134</v>
      </c>
      <c r="AN17" t="s">
        <v>135</v>
      </c>
      <c r="AO17" t="s">
        <v>136</v>
      </c>
      <c r="AP17" t="s">
        <v>137</v>
      </c>
      <c r="AQ17" t="s">
        <v>138</v>
      </c>
      <c r="AR17" t="s">
        <v>361</v>
      </c>
      <c r="AS17" t="s">
        <v>139</v>
      </c>
      <c r="AT17" t="s">
        <v>140</v>
      </c>
      <c r="AU17" t="s">
        <v>141</v>
      </c>
      <c r="AV17" t="s">
        <v>142</v>
      </c>
      <c r="AW17" t="s">
        <v>143</v>
      </c>
      <c r="AX17" t="s">
        <v>144</v>
      </c>
      <c r="AY17" t="s">
        <v>145</v>
      </c>
      <c r="AZ17" t="s">
        <v>146</v>
      </c>
      <c r="BA17" t="s">
        <v>147</v>
      </c>
      <c r="BB17" t="s">
        <v>148</v>
      </c>
      <c r="BC17" t="s">
        <v>149</v>
      </c>
      <c r="BD17" t="s">
        <v>150</v>
      </c>
      <c r="BE17" t="s">
        <v>151</v>
      </c>
      <c r="BF17" t="s">
        <v>152</v>
      </c>
      <c r="BG17" t="s">
        <v>153</v>
      </c>
      <c r="BH17" t="s">
        <v>154</v>
      </c>
      <c r="BI17" t="s">
        <v>155</v>
      </c>
      <c r="BJ17" t="s">
        <v>156</v>
      </c>
      <c r="BK17" t="s">
        <v>157</v>
      </c>
      <c r="BL17" t="s">
        <v>158</v>
      </c>
      <c r="BM17" t="s">
        <v>159</v>
      </c>
      <c r="BN17" t="s">
        <v>160</v>
      </c>
      <c r="BO17" t="s">
        <v>161</v>
      </c>
      <c r="BP17" t="s">
        <v>162</v>
      </c>
      <c r="BQ17" t="s">
        <v>163</v>
      </c>
      <c r="BR17" t="s">
        <v>164</v>
      </c>
      <c r="BS17" t="s">
        <v>165</v>
      </c>
      <c r="BT17" t="s">
        <v>166</v>
      </c>
      <c r="BU17" t="s">
        <v>167</v>
      </c>
      <c r="BV17" t="s">
        <v>168</v>
      </c>
      <c r="BW17" t="s">
        <v>169</v>
      </c>
      <c r="BX17" t="s">
        <v>170</v>
      </c>
      <c r="BY17" t="s">
        <v>102</v>
      </c>
      <c r="BZ17" t="s">
        <v>171</v>
      </c>
      <c r="CA17" t="s">
        <v>172</v>
      </c>
      <c r="CB17" t="s">
        <v>173</v>
      </c>
      <c r="CC17" t="s">
        <v>174</v>
      </c>
      <c r="CD17" t="s">
        <v>175</v>
      </c>
      <c r="CE17" t="s">
        <v>176</v>
      </c>
      <c r="CF17" t="s">
        <v>177</v>
      </c>
      <c r="CG17" t="s">
        <v>178</v>
      </c>
      <c r="CH17" t="s">
        <v>179</v>
      </c>
      <c r="CI17" t="s">
        <v>180</v>
      </c>
      <c r="CJ17" t="s">
        <v>181</v>
      </c>
      <c r="CK17" t="s">
        <v>182</v>
      </c>
      <c r="CL17" t="s">
        <v>183</v>
      </c>
      <c r="CM17" t="s">
        <v>184</v>
      </c>
      <c r="CN17" t="s">
        <v>185</v>
      </c>
      <c r="CO17" t="s">
        <v>186</v>
      </c>
      <c r="CP17" t="s">
        <v>187</v>
      </c>
      <c r="CQ17" t="s">
        <v>188</v>
      </c>
      <c r="CR17" t="s">
        <v>189</v>
      </c>
      <c r="CS17" t="s">
        <v>190</v>
      </c>
      <c r="CT17" t="s">
        <v>191</v>
      </c>
      <c r="CU17" t="s">
        <v>192</v>
      </c>
      <c r="CV17" t="s">
        <v>193</v>
      </c>
      <c r="CW17" t="s">
        <v>194</v>
      </c>
      <c r="CX17" t="s">
        <v>195</v>
      </c>
      <c r="CY17" t="s">
        <v>196</v>
      </c>
      <c r="CZ17" t="s">
        <v>197</v>
      </c>
      <c r="DA17" t="s">
        <v>198</v>
      </c>
      <c r="DB17" t="s">
        <v>199</v>
      </c>
      <c r="DC17" t="s">
        <v>200</v>
      </c>
      <c r="DD17" t="s">
        <v>201</v>
      </c>
      <c r="DE17" t="s">
        <v>202</v>
      </c>
      <c r="DF17" t="s">
        <v>203</v>
      </c>
      <c r="DG17" t="s">
        <v>204</v>
      </c>
      <c r="DH17" t="s">
        <v>205</v>
      </c>
      <c r="DI17" t="s">
        <v>206</v>
      </c>
      <c r="DJ17" t="s">
        <v>207</v>
      </c>
      <c r="DK17" t="s">
        <v>208</v>
      </c>
      <c r="DL17" t="s">
        <v>209</v>
      </c>
      <c r="DM17" t="s">
        <v>210</v>
      </c>
      <c r="DN17" t="s">
        <v>98</v>
      </c>
      <c r="DO17" t="s">
        <v>101</v>
      </c>
      <c r="DP17" t="s">
        <v>211</v>
      </c>
      <c r="DQ17" t="s">
        <v>212</v>
      </c>
      <c r="DR17" t="s">
        <v>213</v>
      </c>
      <c r="DS17" t="s">
        <v>214</v>
      </c>
      <c r="DT17" t="s">
        <v>215</v>
      </c>
      <c r="DU17" t="s">
        <v>216</v>
      </c>
      <c r="DV17" t="s">
        <v>217</v>
      </c>
      <c r="DW17" t="s">
        <v>218</v>
      </c>
      <c r="DX17" t="s">
        <v>219</v>
      </c>
      <c r="DY17" t="s">
        <v>220</v>
      </c>
      <c r="DZ17" t="s">
        <v>221</v>
      </c>
      <c r="EA17" t="s">
        <v>222</v>
      </c>
      <c r="EB17" t="s">
        <v>223</v>
      </c>
      <c r="EC17" t="s">
        <v>224</v>
      </c>
      <c r="ED17" t="s">
        <v>225</v>
      </c>
      <c r="EE17" t="s">
        <v>226</v>
      </c>
      <c r="EF17" t="s">
        <v>227</v>
      </c>
      <c r="EG17" t="s">
        <v>228</v>
      </c>
      <c r="EH17" t="s">
        <v>229</v>
      </c>
      <c r="EI17" t="s">
        <v>230</v>
      </c>
      <c r="EJ17" t="s">
        <v>231</v>
      </c>
      <c r="EK17" t="s">
        <v>232</v>
      </c>
      <c r="EL17" t="s">
        <v>233</v>
      </c>
      <c r="EM17" t="s">
        <v>234</v>
      </c>
      <c r="EN17" t="s">
        <v>235</v>
      </c>
      <c r="EO17" t="s">
        <v>236</v>
      </c>
      <c r="EP17" t="s">
        <v>237</v>
      </c>
      <c r="EQ17" t="s">
        <v>238</v>
      </c>
      <c r="ER17" t="s">
        <v>239</v>
      </c>
      <c r="ES17" t="s">
        <v>240</v>
      </c>
      <c r="ET17" t="s">
        <v>241</v>
      </c>
      <c r="EU17" t="s">
        <v>242</v>
      </c>
      <c r="EV17" t="s">
        <v>243</v>
      </c>
      <c r="EW17" t="s">
        <v>244</v>
      </c>
      <c r="EX17" t="s">
        <v>245</v>
      </c>
      <c r="EY17" t="s">
        <v>246</v>
      </c>
      <c r="EZ17" t="s">
        <v>247</v>
      </c>
      <c r="FA17" t="s">
        <v>248</v>
      </c>
      <c r="FB17" t="s">
        <v>249</v>
      </c>
      <c r="FC17" t="s">
        <v>250</v>
      </c>
      <c r="FD17" t="s">
        <v>251</v>
      </c>
      <c r="FE17" t="s">
        <v>252</v>
      </c>
      <c r="FF17" t="s">
        <v>253</v>
      </c>
      <c r="FG17" t="s">
        <v>254</v>
      </c>
      <c r="FH17" t="s">
        <v>255</v>
      </c>
      <c r="FI17" t="s">
        <v>256</v>
      </c>
      <c r="FJ17" t="s">
        <v>257</v>
      </c>
      <c r="FK17" t="s">
        <v>258</v>
      </c>
      <c r="FL17" t="s">
        <v>259</v>
      </c>
      <c r="FM17" t="s">
        <v>260</v>
      </c>
      <c r="FN17" t="s">
        <v>261</v>
      </c>
      <c r="FO17" t="s">
        <v>262</v>
      </c>
      <c r="FP17" t="s">
        <v>263</v>
      </c>
      <c r="FQ17" t="s">
        <v>264</v>
      </c>
      <c r="FR17" t="s">
        <v>265</v>
      </c>
      <c r="FS17" t="s">
        <v>266</v>
      </c>
      <c r="FT17" t="s">
        <v>267</v>
      </c>
      <c r="FU17" t="s">
        <v>268</v>
      </c>
      <c r="FV17" t="s">
        <v>269</v>
      </c>
      <c r="FW17" t="s">
        <v>270</v>
      </c>
      <c r="FX17" t="s">
        <v>271</v>
      </c>
      <c r="FY17" t="s">
        <v>272</v>
      </c>
      <c r="FZ17" t="s">
        <v>273</v>
      </c>
      <c r="GA17" t="s">
        <v>274</v>
      </c>
    </row>
    <row r="18" spans="1:183" x14ac:dyDescent="0.35">
      <c r="B18" t="s">
        <v>275</v>
      </c>
      <c r="C18" t="s">
        <v>275</v>
      </c>
      <c r="F18" t="s">
        <v>275</v>
      </c>
      <c r="G18" t="s">
        <v>276</v>
      </c>
      <c r="H18" t="s">
        <v>277</v>
      </c>
      <c r="I18" t="s">
        <v>278</v>
      </c>
      <c r="J18" t="s">
        <v>278</v>
      </c>
      <c r="K18" t="s">
        <v>178</v>
      </c>
      <c r="L18" t="s">
        <v>178</v>
      </c>
      <c r="M18" t="s">
        <v>276</v>
      </c>
      <c r="N18" t="s">
        <v>276</v>
      </c>
      <c r="O18" t="s">
        <v>276</v>
      </c>
      <c r="P18" t="s">
        <v>276</v>
      </c>
      <c r="Q18" t="s">
        <v>279</v>
      </c>
      <c r="R18" t="s">
        <v>280</v>
      </c>
      <c r="S18" t="s">
        <v>280</v>
      </c>
      <c r="T18" t="s">
        <v>281</v>
      </c>
      <c r="U18" t="s">
        <v>282</v>
      </c>
      <c r="V18" t="s">
        <v>281</v>
      </c>
      <c r="W18" t="s">
        <v>281</v>
      </c>
      <c r="X18" t="s">
        <v>281</v>
      </c>
      <c r="Y18" t="s">
        <v>279</v>
      </c>
      <c r="Z18" t="s">
        <v>279</v>
      </c>
      <c r="AA18" t="s">
        <v>279</v>
      </c>
      <c r="AB18" t="s">
        <v>279</v>
      </c>
      <c r="AC18" t="s">
        <v>283</v>
      </c>
      <c r="AD18" t="s">
        <v>282</v>
      </c>
      <c r="AF18" t="s">
        <v>282</v>
      </c>
      <c r="AG18" t="s">
        <v>283</v>
      </c>
      <c r="AN18" t="s">
        <v>277</v>
      </c>
      <c r="AU18" t="s">
        <v>277</v>
      </c>
      <c r="AV18" t="s">
        <v>277</v>
      </c>
      <c r="AW18" t="s">
        <v>277</v>
      </c>
      <c r="AY18" t="s">
        <v>284</v>
      </c>
      <c r="BK18" t="s">
        <v>285</v>
      </c>
      <c r="BL18" t="s">
        <v>285</v>
      </c>
      <c r="BM18" t="s">
        <v>285</v>
      </c>
      <c r="BN18" t="s">
        <v>277</v>
      </c>
      <c r="BP18" t="s">
        <v>286</v>
      </c>
      <c r="BR18" t="s">
        <v>277</v>
      </c>
      <c r="BS18" t="s">
        <v>277</v>
      </c>
      <c r="BU18" t="s">
        <v>287</v>
      </c>
      <c r="BV18" t="s">
        <v>288</v>
      </c>
      <c r="BY18" t="s">
        <v>275</v>
      </c>
      <c r="BZ18" t="s">
        <v>278</v>
      </c>
      <c r="CA18" t="s">
        <v>278</v>
      </c>
      <c r="CB18" t="s">
        <v>289</v>
      </c>
      <c r="CC18" t="s">
        <v>289</v>
      </c>
      <c r="CD18" t="s">
        <v>278</v>
      </c>
      <c r="CE18" t="s">
        <v>289</v>
      </c>
      <c r="CF18" t="s">
        <v>283</v>
      </c>
      <c r="CG18" t="s">
        <v>281</v>
      </c>
      <c r="CH18" t="s">
        <v>281</v>
      </c>
      <c r="CI18" t="s">
        <v>280</v>
      </c>
      <c r="CJ18" t="s">
        <v>280</v>
      </c>
      <c r="CK18" t="s">
        <v>280</v>
      </c>
      <c r="CL18" t="s">
        <v>280</v>
      </c>
      <c r="CM18" t="s">
        <v>280</v>
      </c>
      <c r="CN18" t="s">
        <v>290</v>
      </c>
      <c r="CO18" t="s">
        <v>277</v>
      </c>
      <c r="CP18" t="s">
        <v>277</v>
      </c>
      <c r="CQ18" t="s">
        <v>277</v>
      </c>
      <c r="CV18" t="s">
        <v>277</v>
      </c>
      <c r="CY18" t="s">
        <v>280</v>
      </c>
      <c r="CZ18" t="s">
        <v>280</v>
      </c>
      <c r="DA18" t="s">
        <v>280</v>
      </c>
      <c r="DB18" t="s">
        <v>280</v>
      </c>
      <c r="DC18" t="s">
        <v>280</v>
      </c>
      <c r="DD18" t="s">
        <v>277</v>
      </c>
      <c r="DE18" t="s">
        <v>277</v>
      </c>
      <c r="DF18" t="s">
        <v>277</v>
      </c>
      <c r="DG18" t="s">
        <v>275</v>
      </c>
      <c r="DJ18" t="s">
        <v>291</v>
      </c>
      <c r="DK18" t="s">
        <v>291</v>
      </c>
      <c r="DM18" t="s">
        <v>275</v>
      </c>
      <c r="DN18" t="s">
        <v>292</v>
      </c>
      <c r="DP18" t="s">
        <v>275</v>
      </c>
      <c r="DQ18" t="s">
        <v>275</v>
      </c>
      <c r="DS18" t="s">
        <v>293</v>
      </c>
      <c r="DT18" t="s">
        <v>294</v>
      </c>
      <c r="DU18" t="s">
        <v>293</v>
      </c>
      <c r="DV18" t="s">
        <v>294</v>
      </c>
      <c r="DW18" t="s">
        <v>293</v>
      </c>
      <c r="DX18" t="s">
        <v>294</v>
      </c>
      <c r="DY18" t="s">
        <v>282</v>
      </c>
      <c r="DZ18" t="s">
        <v>282</v>
      </c>
      <c r="EA18" t="s">
        <v>278</v>
      </c>
      <c r="EB18" t="s">
        <v>295</v>
      </c>
      <c r="EC18" t="s">
        <v>278</v>
      </c>
      <c r="EE18" t="s">
        <v>278</v>
      </c>
      <c r="EF18" t="s">
        <v>295</v>
      </c>
      <c r="EG18" t="s">
        <v>278</v>
      </c>
      <c r="EI18" t="s">
        <v>289</v>
      </c>
      <c r="EJ18" t="s">
        <v>296</v>
      </c>
      <c r="EK18" t="s">
        <v>289</v>
      </c>
      <c r="EM18" t="s">
        <v>289</v>
      </c>
      <c r="EN18" t="s">
        <v>296</v>
      </c>
      <c r="EO18" t="s">
        <v>289</v>
      </c>
      <c r="ET18" t="s">
        <v>282</v>
      </c>
      <c r="EU18" t="s">
        <v>282</v>
      </c>
      <c r="EV18" t="s">
        <v>293</v>
      </c>
      <c r="EW18" t="s">
        <v>294</v>
      </c>
      <c r="EX18" t="s">
        <v>294</v>
      </c>
      <c r="FB18" t="s">
        <v>294</v>
      </c>
      <c r="FF18" t="s">
        <v>278</v>
      </c>
      <c r="FG18" t="s">
        <v>278</v>
      </c>
      <c r="FH18" t="s">
        <v>289</v>
      </c>
      <c r="FI18" t="s">
        <v>289</v>
      </c>
      <c r="FJ18" t="s">
        <v>297</v>
      </c>
      <c r="FK18" t="s">
        <v>297</v>
      </c>
      <c r="FM18" t="s">
        <v>283</v>
      </c>
      <c r="FN18" t="s">
        <v>283</v>
      </c>
      <c r="FO18" t="s">
        <v>280</v>
      </c>
      <c r="FP18" t="s">
        <v>280</v>
      </c>
      <c r="FQ18" t="s">
        <v>280</v>
      </c>
      <c r="FR18" t="s">
        <v>280</v>
      </c>
      <c r="FS18" t="s">
        <v>280</v>
      </c>
      <c r="FT18" t="s">
        <v>282</v>
      </c>
      <c r="FU18" t="s">
        <v>282</v>
      </c>
      <c r="FV18" t="s">
        <v>282</v>
      </c>
      <c r="FW18" t="s">
        <v>280</v>
      </c>
      <c r="FX18" t="s">
        <v>278</v>
      </c>
      <c r="FY18" t="s">
        <v>289</v>
      </c>
      <c r="FZ18" t="s">
        <v>282</v>
      </c>
      <c r="GA18" t="s">
        <v>282</v>
      </c>
    </row>
    <row r="19" spans="1:183" x14ac:dyDescent="0.35">
      <c r="A19">
        <v>2</v>
      </c>
      <c r="B19">
        <v>1599675295.0999999</v>
      </c>
      <c r="C19">
        <v>510</v>
      </c>
      <c r="D19" t="s">
        <v>301</v>
      </c>
      <c r="E19" t="s">
        <v>302</v>
      </c>
      <c r="F19">
        <v>1599675295.0999999</v>
      </c>
      <c r="G19">
        <f t="shared" ref="G19:G30" si="0">CF19*AE19*(CB19-CC19)/(100*BV19*(1000-AE19*CB19))</f>
        <v>4.2471859526075984E-3</v>
      </c>
      <c r="H19">
        <f t="shared" ref="H19:H30" si="1">CF19*AE19*(CA19-BZ19*(1000-AE19*CC19)/(1000-AE19*CB19))/(100*BV19)</f>
        <v>22.161004999911921</v>
      </c>
      <c r="I19">
        <f t="shared" ref="I19:I30" si="2">BZ19 - IF(AE19&gt;1, H19*BV19*100/(AG19*CN19), 0)</f>
        <v>371.536</v>
      </c>
      <c r="J19">
        <f t="shared" ref="J19:J30" si="3">((P19-G19/2)*I19-H19)/(P19+G19/2)</f>
        <v>303.06081369836312</v>
      </c>
      <c r="K19">
        <f t="shared" ref="K19:K30" si="4">J19*(CG19+CH19)/1000</f>
        <v>30.953221369184671</v>
      </c>
      <c r="L19">
        <f t="shared" ref="L19:L30" si="5">(BZ19 - IF(AE19&gt;1, H19*BV19*100/(AG19*CN19), 0))*(CG19+CH19)/1000</f>
        <v>37.946958282991993</v>
      </c>
      <c r="M19">
        <f t="shared" ref="M19:M30" si="6">2/((1/O19-1/N19)+SIGN(O19)*SQRT((1/O19-1/N19)*(1/O19-1/N19) + 4*BW19/((BW19+1)*(BW19+1))*(2*1/O19*1/N19-1/N19*1/N19)))</f>
        <v>0.60432933392568133</v>
      </c>
      <c r="N19">
        <f t="shared" ref="N19:N30" si="7">IF(LEFT(BX19,1)&lt;&gt;"0",IF(LEFT(BX19,1)="1",3,$B$7),$D$5+$E$5*(CN19*CG19/($K$5*1000))+$F$5*(CN19*CG19/($K$5*1000))*MAX(MIN(BV19,$J$5),$I$5)*MAX(MIN(BV19,$J$5),$I$5)+$G$5*MAX(MIN(BV19,$J$5),$I$5)*(CN19*CG19/($K$5*1000))+$H$5*(CN19*CG19/($K$5*1000))*(CN19*CG19/($K$5*1000)))</f>
        <v>2.9665537904568202</v>
      </c>
      <c r="O19">
        <f t="shared" ref="O19:O30" si="8">G19*(1000-(1000*0.61365*EXP(17.502*S19/(240.97+S19))/(CG19+CH19)+CB19)/2)/(1000*0.61365*EXP(17.502*S19/(240.97+S19))/(CG19+CH19)-CB19)</f>
        <v>0.54334681208174873</v>
      </c>
      <c r="P19">
        <f t="shared" ref="P19:P30" si="9">1/((BW19+1)/(M19/1.6)+1/(N19/1.37)) + BW19/((BW19+1)/(M19/1.6) + BW19/(N19/1.37))</f>
        <v>0.34455655149863684</v>
      </c>
      <c r="Q19">
        <f t="shared" ref="Q19:Q30" si="10">(BS19*BU19)</f>
        <v>209.73041924975701</v>
      </c>
      <c r="R19">
        <f t="shared" ref="R19:R30" si="11">(CI19+(Q19+2*0.95*0.0000000567*(((CI19+$B$9)+273)^4-(CI19+273)^4)-44100*G19)/(1.84*29.3*N19+8*0.95*0.0000000567*(CI19+273)^3))</f>
        <v>23.295069387857925</v>
      </c>
      <c r="S19">
        <f t="shared" ref="S19:S30" si="12">($C$9*CJ19+$D$9*CK19+$E$9*R19)</f>
        <v>22.996400000000001</v>
      </c>
      <c r="T19">
        <f t="shared" ref="T19:T30" si="13">0.61365*EXP(17.502*S19/(240.97+S19))</f>
        <v>2.81910738349921</v>
      </c>
      <c r="U19">
        <f t="shared" ref="U19:U30" si="14">(V19/W19*100)</f>
        <v>71.624106144048099</v>
      </c>
      <c r="V19">
        <f t="shared" ref="V19:V30" si="15">CB19*(CG19+CH19)/1000</f>
        <v>2.0397348014023002</v>
      </c>
      <c r="W19">
        <f t="shared" ref="W19:W30" si="16">0.61365*EXP(17.502*CI19/(240.97+CI19))</f>
        <v>2.8478328194421736</v>
      </c>
      <c r="X19">
        <f t="shared" ref="X19:X30" si="17">(T19-CB19*(CG19+CH19)/1000)</f>
        <v>0.77937258209690974</v>
      </c>
      <c r="Y19">
        <f t="shared" ref="Y19:Y30" si="18">(-G19*44100)</f>
        <v>-187.3009005099951</v>
      </c>
      <c r="Z19">
        <f t="shared" ref="Z19:Z30" si="19">2*29.3*N19*0.92*(CI19-S19)</f>
        <v>26.80474531660575</v>
      </c>
      <c r="AA19">
        <f t="shared" ref="AA19:AA30" si="20">2*0.95*0.0000000567*(((CI19+$B$9)+273)^4-(S19+273)^4)</f>
        <v>1.8745576300842597</v>
      </c>
      <c r="AB19">
        <f t="shared" ref="AB19:AB30" si="21">Q19+AA19+Y19+Z19</f>
        <v>51.108821686451918</v>
      </c>
      <c r="AC19">
        <v>0</v>
      </c>
      <c r="AD19">
        <v>0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MAX(0,($B$15+$C$15*CN19)/(1+$D$15*CN19)*CG19/(CI19+273)*$E$15)</f>
        <v>54698.161399742086</v>
      </c>
      <c r="AH19" t="s">
        <v>298</v>
      </c>
      <c r="AI19">
        <v>10337.700000000001</v>
      </c>
      <c r="AJ19">
        <v>747.94884615384603</v>
      </c>
      <c r="AK19">
        <v>3463.02</v>
      </c>
      <c r="AL19">
        <f t="shared" ref="AL19:AL30" si="25">AK19-AJ19</f>
        <v>2715.0711538461537</v>
      </c>
      <c r="AM19">
        <f t="shared" ref="AM19:AM30" si="26">AL19/AK19</f>
        <v>0.78401832904405799</v>
      </c>
      <c r="AN19">
        <v>-1.01675979031626</v>
      </c>
      <c r="AO19" t="s">
        <v>303</v>
      </c>
      <c r="AP19">
        <v>10329</v>
      </c>
      <c r="AQ19">
        <v>982.64603846153796</v>
      </c>
      <c r="AR19">
        <v>1352.67</v>
      </c>
      <c r="AS19">
        <f t="shared" ref="AS19:AS30" si="27">1-AQ19/AR19</f>
        <v>0.27355080066717097</v>
      </c>
      <c r="AT19">
        <v>0.5</v>
      </c>
      <c r="AU19">
        <f t="shared" ref="AU19:AU30" si="28">BS19</f>
        <v>1093.1795989619952</v>
      </c>
      <c r="AV19">
        <f t="shared" ref="AV19:AV30" si="29">H19</f>
        <v>22.161004999911921</v>
      </c>
      <c r="AW19">
        <f t="shared" ref="AW19:AW30" si="30">AS19*AT19*AU19</f>
        <v>149.52007728453532</v>
      </c>
      <c r="AX19">
        <f t="shared" ref="AX19:AX30" si="31">BC19/AR19</f>
        <v>0.50717469892878531</v>
      </c>
      <c r="AY19">
        <f t="shared" ref="AY19:AY30" si="32">(AV19-AN19)/AU19</f>
        <v>2.1202156363177762E-2</v>
      </c>
      <c r="AZ19">
        <f t="shared" ref="AZ19:AZ30" si="33">(AK19-AR19)/AR19</f>
        <v>1.5601366186874845</v>
      </c>
      <c r="BA19" t="s">
        <v>304</v>
      </c>
      <c r="BB19">
        <v>666.63</v>
      </c>
      <c r="BC19">
        <f t="shared" ref="BC19:BC30" si="34">AR19-BB19</f>
        <v>686.04000000000008</v>
      </c>
      <c r="BD19">
        <f t="shared" ref="BD19:BD30" si="35">(AR19-AQ19)/(AR19-BB19)</f>
        <v>0.53936208025546917</v>
      </c>
      <c r="BE19">
        <f t="shared" ref="BE19:BE30" si="36">(AK19-AR19)/(AK19-BB19)</f>
        <v>0.75466941306470126</v>
      </c>
      <c r="BF19">
        <f t="shared" ref="BF19:BF30" si="37">(AR19-AQ19)/(AR19-AJ19)</f>
        <v>0.61189187642111031</v>
      </c>
      <c r="BG19">
        <f t="shared" ref="BG19:BG30" si="38">(AK19-AR19)/(AK19-AJ19)</f>
        <v>0.77727244717343436</v>
      </c>
      <c r="BH19">
        <f t="shared" ref="BH19:BH30" si="39">(BD19*BB19/AQ19)</f>
        <v>0.36590484211754837</v>
      </c>
      <c r="BI19">
        <f t="shared" ref="BI19:BI30" si="40">(1-BH19)</f>
        <v>0.63409515788245163</v>
      </c>
      <c r="BJ19">
        <v>1642</v>
      </c>
      <c r="BK19">
        <v>300</v>
      </c>
      <c r="BL19">
        <v>300</v>
      </c>
      <c r="BM19">
        <v>300</v>
      </c>
      <c r="BN19">
        <v>10329</v>
      </c>
      <c r="BO19">
        <v>1299.2</v>
      </c>
      <c r="BP19">
        <v>-7.4607400000000004E-3</v>
      </c>
      <c r="BQ19">
        <v>0.73</v>
      </c>
      <c r="BR19">
        <f t="shared" ref="BR19:BR30" si="41">$B$13*CO19+$C$13*CP19+$F$13*CQ19*(1-CT19)</f>
        <v>1299.97</v>
      </c>
      <c r="BS19">
        <f t="shared" ref="BS19:BS30" si="42">BR19*BT19</f>
        <v>1093.1795989619952</v>
      </c>
      <c r="BT19">
        <f t="shared" ref="BT19:BT30" si="43">($B$13*$D$11+$C$13*$D$11+$F$13*((DD19+CV19)/MAX(DD19+CV19+DE19, 0.1)*$I$11+DE19/MAX(DD19+CV19+DE19, 0.1)*$J$11))/($B$13+$C$13+$F$13)</f>
        <v>0.84092678981976143</v>
      </c>
      <c r="BU19">
        <f t="shared" ref="BU19:BU30" si="44">($B$13*$K$11+$C$13*$K$11+$F$13*((DD19+CV19)/MAX(DD19+CV19+DE19, 0.1)*$P$11+DE19/MAX(DD19+CV19+DE19, 0.1)*$Q$11))/($B$13+$C$13+$F$13)</f>
        <v>0.19185357963952304</v>
      </c>
      <c r="BV19">
        <v>6</v>
      </c>
      <c r="BW19">
        <v>0.5</v>
      </c>
      <c r="BX19" t="s">
        <v>299</v>
      </c>
      <c r="BY19">
        <v>1599675295.0999999</v>
      </c>
      <c r="BZ19">
        <v>371.536</v>
      </c>
      <c r="CA19">
        <v>400.01799999999997</v>
      </c>
      <c r="CB19">
        <v>19.9709</v>
      </c>
      <c r="CC19">
        <v>14.976900000000001</v>
      </c>
      <c r="CD19">
        <v>374.29899999999998</v>
      </c>
      <c r="CE19">
        <v>20.123200000000001</v>
      </c>
      <c r="CF19">
        <v>500.084</v>
      </c>
      <c r="CG19">
        <v>102.035</v>
      </c>
      <c r="CH19">
        <v>0.10034700000000001</v>
      </c>
      <c r="CI19">
        <v>23.164000000000001</v>
      </c>
      <c r="CJ19">
        <v>22.996400000000001</v>
      </c>
      <c r="CK19">
        <v>999.9</v>
      </c>
      <c r="CL19">
        <v>0</v>
      </c>
      <c r="CM19">
        <v>0</v>
      </c>
      <c r="CN19">
        <v>10008.799999999999</v>
      </c>
      <c r="CO19">
        <v>0</v>
      </c>
      <c r="CP19">
        <v>1.5289399999999999E-3</v>
      </c>
      <c r="CQ19">
        <v>1299.97</v>
      </c>
      <c r="CR19">
        <v>0.96898799999999996</v>
      </c>
      <c r="CS19">
        <v>3.10122E-2</v>
      </c>
      <c r="CT19">
        <v>0</v>
      </c>
      <c r="CU19">
        <v>981.35599999999999</v>
      </c>
      <c r="CV19">
        <v>5.0011200000000002</v>
      </c>
      <c r="CW19">
        <v>12709.1</v>
      </c>
      <c r="CX19">
        <v>12848.2</v>
      </c>
      <c r="CY19">
        <v>40.125</v>
      </c>
      <c r="CZ19">
        <v>42.75</v>
      </c>
      <c r="DA19">
        <v>41.436999999999998</v>
      </c>
      <c r="DB19">
        <v>42.125</v>
      </c>
      <c r="DC19">
        <v>41.436999999999998</v>
      </c>
      <c r="DD19">
        <v>1254.81</v>
      </c>
      <c r="DE19">
        <v>40.159999999999997</v>
      </c>
      <c r="DF19">
        <v>0</v>
      </c>
      <c r="DG19">
        <v>509.700000047684</v>
      </c>
      <c r="DH19">
        <v>0</v>
      </c>
      <c r="DI19">
        <v>982.64603846153796</v>
      </c>
      <c r="DJ19">
        <v>-10.495076905913001</v>
      </c>
      <c r="DK19">
        <v>-135.8051280464</v>
      </c>
      <c r="DL19">
        <v>12726.0115384615</v>
      </c>
      <c r="DM19">
        <v>15</v>
      </c>
      <c r="DN19">
        <v>1599675253.5999999</v>
      </c>
      <c r="DO19" t="s">
        <v>305</v>
      </c>
      <c r="DP19">
        <v>1599675238.0999999</v>
      </c>
      <c r="DQ19">
        <v>1599675253.5999999</v>
      </c>
      <c r="DR19">
        <v>44</v>
      </c>
      <c r="DS19">
        <v>-1.0999999999999999E-2</v>
      </c>
      <c r="DT19">
        <v>-2.8000000000000001E-2</v>
      </c>
      <c r="DU19">
        <v>-2.7629999999999999</v>
      </c>
      <c r="DV19">
        <v>-0.152</v>
      </c>
      <c r="DW19">
        <v>400</v>
      </c>
      <c r="DX19">
        <v>15</v>
      </c>
      <c r="DY19">
        <v>0.04</v>
      </c>
      <c r="DZ19">
        <v>0.02</v>
      </c>
      <c r="EA19">
        <v>399.89807500000001</v>
      </c>
      <c r="EB19">
        <v>-5.17260788002918E-2</v>
      </c>
      <c r="EC19">
        <v>0.152946786089148</v>
      </c>
      <c r="ED19">
        <v>1</v>
      </c>
      <c r="EE19">
        <v>371.57094999999998</v>
      </c>
      <c r="EF19">
        <v>-0.82953095684815903</v>
      </c>
      <c r="EG19">
        <v>0.101405362284249</v>
      </c>
      <c r="EH19">
        <v>1</v>
      </c>
      <c r="EI19">
        <v>14.994249999999999</v>
      </c>
      <c r="EJ19">
        <v>-0.29259512195125498</v>
      </c>
      <c r="EK19">
        <v>3.7925466378147601E-2</v>
      </c>
      <c r="EL19">
        <v>1</v>
      </c>
      <c r="EM19">
        <v>19.994595</v>
      </c>
      <c r="EN19">
        <v>-0.170467542213946</v>
      </c>
      <c r="EO19">
        <v>1.6611064836427401E-2</v>
      </c>
      <c r="EP19">
        <v>1</v>
      </c>
      <c r="EQ19">
        <v>4</v>
      </c>
      <c r="ER19">
        <v>4</v>
      </c>
      <c r="ES19" t="s">
        <v>306</v>
      </c>
      <c r="ET19">
        <v>100</v>
      </c>
      <c r="EU19">
        <v>100</v>
      </c>
      <c r="EV19">
        <v>-2.7629999999999999</v>
      </c>
      <c r="EW19">
        <v>-0.15229999999999999</v>
      </c>
      <c r="EX19">
        <v>-2.7628499999999598</v>
      </c>
      <c r="EY19">
        <v>0</v>
      </c>
      <c r="EZ19">
        <v>0</v>
      </c>
      <c r="FA19">
        <v>0</v>
      </c>
      <c r="FB19">
        <v>-0.152304761904761</v>
      </c>
      <c r="FC19">
        <v>0</v>
      </c>
      <c r="FD19">
        <v>0</v>
      </c>
      <c r="FE19">
        <v>0</v>
      </c>
      <c r="FF19">
        <v>-1</v>
      </c>
      <c r="FG19">
        <v>-1</v>
      </c>
      <c r="FH19">
        <v>-1</v>
      </c>
      <c r="FI19">
        <v>-1</v>
      </c>
      <c r="FJ19">
        <v>0.9</v>
      </c>
      <c r="FK19">
        <v>0.7</v>
      </c>
      <c r="FL19">
        <v>2</v>
      </c>
      <c r="FM19">
        <v>509.28399999999999</v>
      </c>
      <c r="FN19">
        <v>497.50599999999997</v>
      </c>
      <c r="FO19">
        <v>18.482399999999998</v>
      </c>
      <c r="FP19">
        <v>28.378299999999999</v>
      </c>
      <c r="FQ19">
        <v>29.9999</v>
      </c>
      <c r="FR19">
        <v>28.4163</v>
      </c>
      <c r="FS19">
        <v>28.409500000000001</v>
      </c>
      <c r="FT19">
        <v>20.268699999999999</v>
      </c>
      <c r="FU19">
        <v>100</v>
      </c>
      <c r="FV19">
        <v>0</v>
      </c>
      <c r="FW19">
        <v>18.485399999999998</v>
      </c>
      <c r="FX19">
        <v>400</v>
      </c>
      <c r="FY19">
        <v>12.5326</v>
      </c>
      <c r="FZ19">
        <v>101.571</v>
      </c>
      <c r="GA19">
        <v>101.73</v>
      </c>
    </row>
    <row r="20" spans="1:183" x14ac:dyDescent="0.35">
      <c r="A20">
        <v>3</v>
      </c>
      <c r="B20">
        <v>1599675379.0999999</v>
      </c>
      <c r="C20">
        <v>594</v>
      </c>
      <c r="D20" t="s">
        <v>307</v>
      </c>
      <c r="E20" t="s">
        <v>308</v>
      </c>
      <c r="F20">
        <v>1599675379.0999999</v>
      </c>
      <c r="G20">
        <f t="shared" si="0"/>
        <v>4.2955858996478052E-3</v>
      </c>
      <c r="H20">
        <f t="shared" si="1"/>
        <v>21.702194612999094</v>
      </c>
      <c r="I20">
        <f t="shared" si="2"/>
        <v>371.96699999999998</v>
      </c>
      <c r="J20">
        <f t="shared" si="3"/>
        <v>307.0421312843327</v>
      </c>
      <c r="K20">
        <f t="shared" si="4"/>
        <v>31.360480957588482</v>
      </c>
      <c r="L20">
        <f t="shared" si="5"/>
        <v>37.991737393032295</v>
      </c>
      <c r="M20">
        <f t="shared" si="6"/>
        <v>0.62779487565323078</v>
      </c>
      <c r="N20">
        <f t="shared" si="7"/>
        <v>2.9666057009961166</v>
      </c>
      <c r="O20">
        <f t="shared" si="8"/>
        <v>0.56225993792802176</v>
      </c>
      <c r="P20">
        <f t="shared" si="9"/>
        <v>0.3567287250047021</v>
      </c>
      <c r="Q20">
        <f t="shared" si="10"/>
        <v>177.77879047888632</v>
      </c>
      <c r="R20">
        <f t="shared" si="11"/>
        <v>23.184688789633654</v>
      </c>
      <c r="S20">
        <f t="shared" si="12"/>
        <v>22.9739</v>
      </c>
      <c r="T20">
        <f t="shared" si="13"/>
        <v>2.815270410021788</v>
      </c>
      <c r="U20">
        <f t="shared" si="14"/>
        <v>71.723436095109577</v>
      </c>
      <c r="V20">
        <f t="shared" si="15"/>
        <v>2.0535538735340197</v>
      </c>
      <c r="W20">
        <f t="shared" si="16"/>
        <v>2.8631560133439287</v>
      </c>
      <c r="X20">
        <f t="shared" si="17"/>
        <v>0.76171653648776827</v>
      </c>
      <c r="Y20">
        <f t="shared" si="18"/>
        <v>-189.4353381744682</v>
      </c>
      <c r="Z20">
        <f t="shared" si="19"/>
        <v>44.606051823381456</v>
      </c>
      <c r="AA20">
        <f t="shared" si="20"/>
        <v>3.1204643445917948</v>
      </c>
      <c r="AB20">
        <f t="shared" si="21"/>
        <v>36.069968472391373</v>
      </c>
      <c r="AC20">
        <v>0</v>
      </c>
      <c r="AD20">
        <v>0</v>
      </c>
      <c r="AE20">
        <f t="shared" si="22"/>
        <v>1</v>
      </c>
      <c r="AF20">
        <f t="shared" si="23"/>
        <v>0</v>
      </c>
      <c r="AG20">
        <f t="shared" si="24"/>
        <v>54683.373689479122</v>
      </c>
      <c r="AH20" t="s">
        <v>298</v>
      </c>
      <c r="AI20">
        <v>10337.700000000001</v>
      </c>
      <c r="AJ20">
        <v>747.94884615384603</v>
      </c>
      <c r="AK20">
        <v>3463.02</v>
      </c>
      <c r="AL20">
        <f t="shared" si="25"/>
        <v>2715.0711538461537</v>
      </c>
      <c r="AM20">
        <f t="shared" si="26"/>
        <v>0.78401832904405799</v>
      </c>
      <c r="AN20">
        <v>-1.01675979031626</v>
      </c>
      <c r="AO20" t="s">
        <v>309</v>
      </c>
      <c r="AP20">
        <v>10329.799999999999</v>
      </c>
      <c r="AQ20">
        <v>962.788461538462</v>
      </c>
      <c r="AR20">
        <v>1423.56</v>
      </c>
      <c r="AS20">
        <f t="shared" si="27"/>
        <v>0.32367553068471855</v>
      </c>
      <c r="AT20">
        <v>0.5</v>
      </c>
      <c r="AU20">
        <f t="shared" si="28"/>
        <v>925.20779879593215</v>
      </c>
      <c r="AV20">
        <f t="shared" si="29"/>
        <v>21.702194612999094</v>
      </c>
      <c r="AW20">
        <f t="shared" si="30"/>
        <v>149.73356263445683</v>
      </c>
      <c r="AX20">
        <f t="shared" si="31"/>
        <v>0.52630026131669894</v>
      </c>
      <c r="AY20">
        <f t="shared" si="32"/>
        <v>2.4555515455967687E-2</v>
      </c>
      <c r="AZ20">
        <f t="shared" si="33"/>
        <v>1.4326477282306331</v>
      </c>
      <c r="BA20" t="s">
        <v>310</v>
      </c>
      <c r="BB20">
        <v>674.34</v>
      </c>
      <c r="BC20">
        <f t="shared" si="34"/>
        <v>749.21999999999991</v>
      </c>
      <c r="BD20">
        <f t="shared" si="35"/>
        <v>0.61500165300117193</v>
      </c>
      <c r="BE20">
        <f t="shared" si="36"/>
        <v>0.73133525538964672</v>
      </c>
      <c r="BF20">
        <f t="shared" si="37"/>
        <v>0.68200700334568787</v>
      </c>
      <c r="BG20">
        <f t="shared" si="38"/>
        <v>0.75116263421343965</v>
      </c>
      <c r="BH20">
        <f t="shared" si="39"/>
        <v>0.43074904950784232</v>
      </c>
      <c r="BI20">
        <f t="shared" si="40"/>
        <v>0.56925095049215768</v>
      </c>
      <c r="BJ20">
        <v>1644</v>
      </c>
      <c r="BK20">
        <v>300</v>
      </c>
      <c r="BL20">
        <v>300</v>
      </c>
      <c r="BM20">
        <v>300</v>
      </c>
      <c r="BN20">
        <v>10329.799999999999</v>
      </c>
      <c r="BO20">
        <v>1364.28</v>
      </c>
      <c r="BP20">
        <v>-7.6308900000000004E-3</v>
      </c>
      <c r="BQ20">
        <v>1.56</v>
      </c>
      <c r="BR20">
        <f t="shared" si="41"/>
        <v>1100.03</v>
      </c>
      <c r="BS20">
        <f t="shared" si="42"/>
        <v>925.20779879593215</v>
      </c>
      <c r="BT20">
        <f t="shared" si="43"/>
        <v>0.84107506049465208</v>
      </c>
      <c r="BU20">
        <f t="shared" si="44"/>
        <v>0.19215012098930437</v>
      </c>
      <c r="BV20">
        <v>6</v>
      </c>
      <c r="BW20">
        <v>0.5</v>
      </c>
      <c r="BX20" t="s">
        <v>299</v>
      </c>
      <c r="BY20">
        <v>1599675379.0999999</v>
      </c>
      <c r="BZ20">
        <v>371.96699999999998</v>
      </c>
      <c r="CA20">
        <v>399.92500000000001</v>
      </c>
      <c r="CB20">
        <v>20.105799999999999</v>
      </c>
      <c r="CC20">
        <v>15.055099999999999</v>
      </c>
      <c r="CD20">
        <v>374.74400000000003</v>
      </c>
      <c r="CE20">
        <v>20.2593</v>
      </c>
      <c r="CF20">
        <v>500.036</v>
      </c>
      <c r="CG20">
        <v>102.038</v>
      </c>
      <c r="CH20">
        <v>9.93869E-2</v>
      </c>
      <c r="CI20">
        <v>23.252800000000001</v>
      </c>
      <c r="CJ20">
        <v>22.9739</v>
      </c>
      <c r="CK20">
        <v>999.9</v>
      </c>
      <c r="CL20">
        <v>0</v>
      </c>
      <c r="CM20">
        <v>0</v>
      </c>
      <c r="CN20">
        <v>10008.799999999999</v>
      </c>
      <c r="CO20">
        <v>0</v>
      </c>
      <c r="CP20">
        <v>1.5289399999999999E-3</v>
      </c>
      <c r="CQ20">
        <v>1100.03</v>
      </c>
      <c r="CR20">
        <v>0.96400200000000003</v>
      </c>
      <c r="CS20">
        <v>3.5997800000000003E-2</v>
      </c>
      <c r="CT20">
        <v>0</v>
      </c>
      <c r="CU20">
        <v>962.73199999999997</v>
      </c>
      <c r="CV20">
        <v>5.0011200000000002</v>
      </c>
      <c r="CW20">
        <v>10553.3</v>
      </c>
      <c r="CX20">
        <v>10854.6</v>
      </c>
      <c r="CY20">
        <v>40.125</v>
      </c>
      <c r="CZ20">
        <v>42.875</v>
      </c>
      <c r="DA20">
        <v>41.561999999999998</v>
      </c>
      <c r="DB20">
        <v>42.25</v>
      </c>
      <c r="DC20">
        <v>41.561999999999998</v>
      </c>
      <c r="DD20">
        <v>1055.6099999999999</v>
      </c>
      <c r="DE20">
        <v>39.42</v>
      </c>
      <c r="DF20">
        <v>0</v>
      </c>
      <c r="DG20">
        <v>83.799999952316298</v>
      </c>
      <c r="DH20">
        <v>0</v>
      </c>
      <c r="DI20">
        <v>962.788461538462</v>
      </c>
      <c r="DJ20">
        <v>0.75186324013383499</v>
      </c>
      <c r="DK20">
        <v>9.4735041630227901</v>
      </c>
      <c r="DL20">
        <v>10551.7730769231</v>
      </c>
      <c r="DM20">
        <v>15</v>
      </c>
      <c r="DN20">
        <v>1599675352.5999999</v>
      </c>
      <c r="DO20" t="s">
        <v>311</v>
      </c>
      <c r="DP20">
        <v>1599675349.0999999</v>
      </c>
      <c r="DQ20">
        <v>1599675352.5999999</v>
      </c>
      <c r="DR20">
        <v>45</v>
      </c>
      <c r="DS20">
        <v>-1.4999999999999999E-2</v>
      </c>
      <c r="DT20">
        <v>-1E-3</v>
      </c>
      <c r="DU20">
        <v>-2.7770000000000001</v>
      </c>
      <c r="DV20">
        <v>-0.154</v>
      </c>
      <c r="DW20">
        <v>400</v>
      </c>
      <c r="DX20">
        <v>15</v>
      </c>
      <c r="DY20">
        <v>0.05</v>
      </c>
      <c r="DZ20">
        <v>0.02</v>
      </c>
      <c r="EA20">
        <v>399.99802499999998</v>
      </c>
      <c r="EB20">
        <v>8.7388367728971697E-2</v>
      </c>
      <c r="EC20">
        <v>6.0086806996210197E-2</v>
      </c>
      <c r="ED20">
        <v>1</v>
      </c>
      <c r="EE20">
        <v>371.97037499999999</v>
      </c>
      <c r="EF20">
        <v>-0.131853658537363</v>
      </c>
      <c r="EG20">
        <v>5.8906573274972202E-2</v>
      </c>
      <c r="EH20">
        <v>1</v>
      </c>
      <c r="EI20">
        <v>15.04504</v>
      </c>
      <c r="EJ20">
        <v>3.9224015009362199E-2</v>
      </c>
      <c r="EK20">
        <v>4.5679754815454903E-3</v>
      </c>
      <c r="EL20">
        <v>1</v>
      </c>
      <c r="EM20">
        <v>20.140250000000002</v>
      </c>
      <c r="EN20">
        <v>-0.15616885553472001</v>
      </c>
      <c r="EO20">
        <v>1.75866284432236E-2</v>
      </c>
      <c r="EP20">
        <v>1</v>
      </c>
      <c r="EQ20">
        <v>4</v>
      </c>
      <c r="ER20">
        <v>4</v>
      </c>
      <c r="ES20" t="s">
        <v>306</v>
      </c>
      <c r="ET20">
        <v>100</v>
      </c>
      <c r="EU20">
        <v>100</v>
      </c>
      <c r="EV20">
        <v>-2.7770000000000001</v>
      </c>
      <c r="EW20">
        <v>-0.1535</v>
      </c>
      <c r="EX20">
        <v>-2.7772857142856502</v>
      </c>
      <c r="EY20">
        <v>0</v>
      </c>
      <c r="EZ20">
        <v>0</v>
      </c>
      <c r="FA20">
        <v>0</v>
      </c>
      <c r="FB20">
        <v>-0.15351499999999901</v>
      </c>
      <c r="FC20">
        <v>0</v>
      </c>
      <c r="FD20">
        <v>0</v>
      </c>
      <c r="FE20">
        <v>0</v>
      </c>
      <c r="FF20">
        <v>-1</v>
      </c>
      <c r="FG20">
        <v>-1</v>
      </c>
      <c r="FH20">
        <v>-1</v>
      </c>
      <c r="FI20">
        <v>-1</v>
      </c>
      <c r="FJ20">
        <v>0.5</v>
      </c>
      <c r="FK20">
        <v>0.4</v>
      </c>
      <c r="FL20">
        <v>2</v>
      </c>
      <c r="FM20">
        <v>509.18099999999998</v>
      </c>
      <c r="FN20">
        <v>497.71100000000001</v>
      </c>
      <c r="FO20">
        <v>19.846900000000002</v>
      </c>
      <c r="FP20">
        <v>28.363700000000001</v>
      </c>
      <c r="FQ20">
        <v>30.0001</v>
      </c>
      <c r="FR20">
        <v>28.413399999999999</v>
      </c>
      <c r="FS20">
        <v>28.4053</v>
      </c>
      <c r="FT20">
        <v>20.275600000000001</v>
      </c>
      <c r="FU20">
        <v>100</v>
      </c>
      <c r="FV20">
        <v>0</v>
      </c>
      <c r="FW20">
        <v>19.854600000000001</v>
      </c>
      <c r="FX20">
        <v>400</v>
      </c>
      <c r="FY20">
        <v>13.8201</v>
      </c>
      <c r="FZ20">
        <v>101.57299999999999</v>
      </c>
      <c r="GA20">
        <v>101.72799999999999</v>
      </c>
    </row>
    <row r="21" spans="1:183" x14ac:dyDescent="0.35">
      <c r="A21">
        <v>4</v>
      </c>
      <c r="B21">
        <v>1599675488.0999999</v>
      </c>
      <c r="C21">
        <v>703</v>
      </c>
      <c r="D21" t="s">
        <v>312</v>
      </c>
      <c r="E21" t="s">
        <v>313</v>
      </c>
      <c r="F21">
        <v>1599675488.0999999</v>
      </c>
      <c r="G21">
        <f t="shared" si="0"/>
        <v>3.9763846798633031E-3</v>
      </c>
      <c r="H21">
        <f t="shared" si="1"/>
        <v>21.451590074827571</v>
      </c>
      <c r="I21">
        <f t="shared" si="2"/>
        <v>372.505</v>
      </c>
      <c r="J21">
        <f t="shared" si="3"/>
        <v>299.92247467194051</v>
      </c>
      <c r="K21">
        <f t="shared" si="4"/>
        <v>30.63162021921136</v>
      </c>
      <c r="L21">
        <f t="shared" si="5"/>
        <v>38.044603700467</v>
      </c>
      <c r="M21">
        <f t="shared" si="6"/>
        <v>0.54608212938749812</v>
      </c>
      <c r="N21">
        <f t="shared" si="7"/>
        <v>2.9641758273012488</v>
      </c>
      <c r="O21">
        <f t="shared" si="8"/>
        <v>0.49572899718257185</v>
      </c>
      <c r="P21">
        <f t="shared" si="9"/>
        <v>0.31396682777473067</v>
      </c>
      <c r="Q21">
        <f t="shared" si="10"/>
        <v>145.85686624914476</v>
      </c>
      <c r="R21">
        <f t="shared" si="11"/>
        <v>23.30891063983842</v>
      </c>
      <c r="S21">
        <f t="shared" si="12"/>
        <v>23.0319</v>
      </c>
      <c r="T21">
        <f t="shared" si="13"/>
        <v>2.8251705785381422</v>
      </c>
      <c r="U21">
        <f t="shared" si="14"/>
        <v>69.770625846185808</v>
      </c>
      <c r="V21">
        <f t="shared" si="15"/>
        <v>2.0253960212740796</v>
      </c>
      <c r="W21">
        <f t="shared" si="16"/>
        <v>2.9029351488679573</v>
      </c>
      <c r="X21">
        <f t="shared" si="17"/>
        <v>0.79977455726406266</v>
      </c>
      <c r="Y21">
        <f t="shared" si="18"/>
        <v>-175.35856438197166</v>
      </c>
      <c r="Z21">
        <f t="shared" si="19"/>
        <v>71.832188917058559</v>
      </c>
      <c r="AA21">
        <f t="shared" si="20"/>
        <v>5.0365241425024498</v>
      </c>
      <c r="AB21">
        <f t="shared" si="21"/>
        <v>47.367014926734115</v>
      </c>
      <c r="AC21">
        <v>0</v>
      </c>
      <c r="AD21">
        <v>0</v>
      </c>
      <c r="AE21">
        <f t="shared" si="22"/>
        <v>1</v>
      </c>
      <c r="AF21">
        <f t="shared" si="23"/>
        <v>0</v>
      </c>
      <c r="AG21">
        <f t="shared" si="24"/>
        <v>54568.990621234785</v>
      </c>
      <c r="AH21" t="s">
        <v>298</v>
      </c>
      <c r="AI21">
        <v>10337.700000000001</v>
      </c>
      <c r="AJ21">
        <v>747.94884615384603</v>
      </c>
      <c r="AK21">
        <v>3463.02</v>
      </c>
      <c r="AL21">
        <f t="shared" si="25"/>
        <v>2715.0711538461537</v>
      </c>
      <c r="AM21">
        <f t="shared" si="26"/>
        <v>0.78401832904405799</v>
      </c>
      <c r="AN21">
        <v>-1.01675979031626</v>
      </c>
      <c r="AO21" t="s">
        <v>314</v>
      </c>
      <c r="AP21">
        <v>10332.6</v>
      </c>
      <c r="AQ21">
        <v>976.72987999999998</v>
      </c>
      <c r="AR21">
        <v>1610.66</v>
      </c>
      <c r="AS21">
        <f t="shared" si="27"/>
        <v>0.39358407112612226</v>
      </c>
      <c r="AT21">
        <v>0.5</v>
      </c>
      <c r="AU21">
        <f t="shared" si="28"/>
        <v>757.20798115481341</v>
      </c>
      <c r="AV21">
        <f t="shared" si="29"/>
        <v>21.451590074827571</v>
      </c>
      <c r="AW21">
        <f t="shared" si="30"/>
        <v>149.01249995605176</v>
      </c>
      <c r="AX21">
        <f t="shared" si="31"/>
        <v>0.56962984118311755</v>
      </c>
      <c r="AY21">
        <f t="shared" si="32"/>
        <v>2.9672626840088881E-2</v>
      </c>
      <c r="AZ21">
        <f t="shared" si="33"/>
        <v>1.1500627072131919</v>
      </c>
      <c r="BA21" t="s">
        <v>315</v>
      </c>
      <c r="BB21">
        <v>693.18</v>
      </c>
      <c r="BC21">
        <f t="shared" si="34"/>
        <v>917.48000000000013</v>
      </c>
      <c r="BD21">
        <f t="shared" si="35"/>
        <v>0.69094707241574749</v>
      </c>
      <c r="BE21">
        <f t="shared" si="36"/>
        <v>0.66876065043468202</v>
      </c>
      <c r="BF21">
        <f t="shared" si="37"/>
        <v>0.73481154981456043</v>
      </c>
      <c r="BG21">
        <f t="shared" si="38"/>
        <v>0.68225099639689279</v>
      </c>
      <c r="BH21">
        <f t="shared" si="39"/>
        <v>0.49036146171462247</v>
      </c>
      <c r="BI21">
        <f t="shared" si="40"/>
        <v>0.50963853828537753</v>
      </c>
      <c r="BJ21">
        <v>1646</v>
      </c>
      <c r="BK21">
        <v>300</v>
      </c>
      <c r="BL21">
        <v>300</v>
      </c>
      <c r="BM21">
        <v>300</v>
      </c>
      <c r="BN21">
        <v>10332.6</v>
      </c>
      <c r="BO21">
        <v>1545.73</v>
      </c>
      <c r="BP21">
        <v>-7.8032199999999996E-3</v>
      </c>
      <c r="BQ21">
        <v>0.16</v>
      </c>
      <c r="BR21">
        <f t="shared" si="41"/>
        <v>900.03200000000004</v>
      </c>
      <c r="BS21">
        <f t="shared" si="42"/>
        <v>757.20798115481341</v>
      </c>
      <c r="BT21">
        <f t="shared" si="43"/>
        <v>0.84131228795733193</v>
      </c>
      <c r="BU21">
        <f t="shared" si="44"/>
        <v>0.19262457591466392</v>
      </c>
      <c r="BV21">
        <v>6</v>
      </c>
      <c r="BW21">
        <v>0.5</v>
      </c>
      <c r="BX21" t="s">
        <v>299</v>
      </c>
      <c r="BY21">
        <v>1599675488.0999999</v>
      </c>
      <c r="BZ21">
        <v>372.505</v>
      </c>
      <c r="CA21">
        <v>400.02300000000002</v>
      </c>
      <c r="CB21">
        <v>19.831199999999999</v>
      </c>
      <c r="CC21">
        <v>15.154400000000001</v>
      </c>
      <c r="CD21">
        <v>375.303</v>
      </c>
      <c r="CE21">
        <v>19.9862</v>
      </c>
      <c r="CF21">
        <v>500.02499999999998</v>
      </c>
      <c r="CG21">
        <v>102.032</v>
      </c>
      <c r="CH21">
        <v>9.9793400000000004E-2</v>
      </c>
      <c r="CI21">
        <v>23.481400000000001</v>
      </c>
      <c r="CJ21">
        <v>23.0319</v>
      </c>
      <c r="CK21">
        <v>999.9</v>
      </c>
      <c r="CL21">
        <v>0</v>
      </c>
      <c r="CM21">
        <v>0</v>
      </c>
      <c r="CN21">
        <v>9995.6200000000008</v>
      </c>
      <c r="CO21">
        <v>0</v>
      </c>
      <c r="CP21">
        <v>1.5289399999999999E-3</v>
      </c>
      <c r="CQ21">
        <v>900.03200000000004</v>
      </c>
      <c r="CR21">
        <v>0.95601100000000006</v>
      </c>
      <c r="CS21">
        <v>4.3989399999999998E-2</v>
      </c>
      <c r="CT21">
        <v>0</v>
      </c>
      <c r="CU21">
        <v>977.79399999999998</v>
      </c>
      <c r="CV21">
        <v>5.0011200000000002</v>
      </c>
      <c r="CW21">
        <v>8756.74</v>
      </c>
      <c r="CX21">
        <v>8859.1299999999992</v>
      </c>
      <c r="CY21">
        <v>39.936999999999998</v>
      </c>
      <c r="CZ21">
        <v>43</v>
      </c>
      <c r="DA21">
        <v>41.625</v>
      </c>
      <c r="DB21">
        <v>42.311999999999998</v>
      </c>
      <c r="DC21">
        <v>41.5</v>
      </c>
      <c r="DD21">
        <v>855.66</v>
      </c>
      <c r="DE21">
        <v>39.369999999999997</v>
      </c>
      <c r="DF21">
        <v>0</v>
      </c>
      <c r="DG21">
        <v>108.39999985694899</v>
      </c>
      <c r="DH21">
        <v>0</v>
      </c>
      <c r="DI21">
        <v>976.72987999999998</v>
      </c>
      <c r="DJ21">
        <v>8.3460769393942194</v>
      </c>
      <c r="DK21">
        <v>72.903846319971393</v>
      </c>
      <c r="DL21">
        <v>8746.9084000000003</v>
      </c>
      <c r="DM21">
        <v>15</v>
      </c>
      <c r="DN21">
        <v>1599675457.5999999</v>
      </c>
      <c r="DO21" t="s">
        <v>316</v>
      </c>
      <c r="DP21">
        <v>1599675454.5999999</v>
      </c>
      <c r="DQ21">
        <v>1599675457.5999999</v>
      </c>
      <c r="DR21">
        <v>46</v>
      </c>
      <c r="DS21">
        <v>-2.1000000000000001E-2</v>
      </c>
      <c r="DT21">
        <v>-1E-3</v>
      </c>
      <c r="DU21">
        <v>-2.7989999999999999</v>
      </c>
      <c r="DV21">
        <v>-0.155</v>
      </c>
      <c r="DW21">
        <v>400</v>
      </c>
      <c r="DX21">
        <v>15</v>
      </c>
      <c r="DY21">
        <v>0.08</v>
      </c>
      <c r="DZ21">
        <v>0.02</v>
      </c>
      <c r="EA21">
        <v>400.00607500000001</v>
      </c>
      <c r="EB21">
        <v>-9.2116322702828393E-2</v>
      </c>
      <c r="EC21">
        <v>4.1018524778440597E-2</v>
      </c>
      <c r="ED21">
        <v>1</v>
      </c>
      <c r="EE21">
        <v>372.52089999999998</v>
      </c>
      <c r="EF21">
        <v>-0.198484052533733</v>
      </c>
      <c r="EG21">
        <v>2.1534623284372001E-2</v>
      </c>
      <c r="EH21">
        <v>1</v>
      </c>
      <c r="EI21">
        <v>15.145602500000001</v>
      </c>
      <c r="EJ21">
        <v>4.5018011257059301E-2</v>
      </c>
      <c r="EK21">
        <v>4.42444841194942E-3</v>
      </c>
      <c r="EL21">
        <v>1</v>
      </c>
      <c r="EM21">
        <v>19.84225</v>
      </c>
      <c r="EN21">
        <v>-7.5708067542282695E-2</v>
      </c>
      <c r="EO21">
        <v>7.63655681573845E-3</v>
      </c>
      <c r="EP21">
        <v>1</v>
      </c>
      <c r="EQ21">
        <v>4</v>
      </c>
      <c r="ER21">
        <v>4</v>
      </c>
      <c r="ES21" t="s">
        <v>306</v>
      </c>
      <c r="ET21">
        <v>100</v>
      </c>
      <c r="EU21">
        <v>100</v>
      </c>
      <c r="EV21">
        <v>-2.798</v>
      </c>
      <c r="EW21">
        <v>-0.155</v>
      </c>
      <c r="EX21">
        <v>-2.7987000000000499</v>
      </c>
      <c r="EY21">
        <v>0</v>
      </c>
      <c r="EZ21">
        <v>0</v>
      </c>
      <c r="FA21">
        <v>0</v>
      </c>
      <c r="FB21">
        <v>-0.15502000000000399</v>
      </c>
      <c r="FC21">
        <v>0</v>
      </c>
      <c r="FD21">
        <v>0</v>
      </c>
      <c r="FE21">
        <v>0</v>
      </c>
      <c r="FF21">
        <v>-1</v>
      </c>
      <c r="FG21">
        <v>-1</v>
      </c>
      <c r="FH21">
        <v>-1</v>
      </c>
      <c r="FI21">
        <v>-1</v>
      </c>
      <c r="FJ21">
        <v>0.6</v>
      </c>
      <c r="FK21">
        <v>0.5</v>
      </c>
      <c r="FL21">
        <v>2</v>
      </c>
      <c r="FM21">
        <v>508.86200000000002</v>
      </c>
      <c r="FN21">
        <v>498.12400000000002</v>
      </c>
      <c r="FO21">
        <v>20.0138</v>
      </c>
      <c r="FP21">
        <v>28.324400000000001</v>
      </c>
      <c r="FQ21">
        <v>29.9999</v>
      </c>
      <c r="FR21">
        <v>28.3964</v>
      </c>
      <c r="FS21">
        <v>28.395600000000002</v>
      </c>
      <c r="FT21">
        <v>20.275600000000001</v>
      </c>
      <c r="FU21">
        <v>100</v>
      </c>
      <c r="FV21">
        <v>0</v>
      </c>
      <c r="FW21">
        <v>19.996700000000001</v>
      </c>
      <c r="FX21">
        <v>400</v>
      </c>
      <c r="FY21">
        <v>14.116899999999999</v>
      </c>
      <c r="FZ21">
        <v>101.577</v>
      </c>
      <c r="GA21">
        <v>101.73399999999999</v>
      </c>
    </row>
    <row r="22" spans="1:183" x14ac:dyDescent="0.35">
      <c r="A22">
        <v>5</v>
      </c>
      <c r="B22">
        <v>1599675608.5999999</v>
      </c>
      <c r="C22">
        <v>823.5</v>
      </c>
      <c r="D22" t="s">
        <v>317</v>
      </c>
      <c r="E22" t="s">
        <v>318</v>
      </c>
      <c r="F22">
        <v>1599675608.5999999</v>
      </c>
      <c r="G22">
        <f t="shared" si="0"/>
        <v>3.7788845796853611E-3</v>
      </c>
      <c r="H22">
        <f t="shared" si="1"/>
        <v>20.638749281653709</v>
      </c>
      <c r="I22">
        <f t="shared" si="2"/>
        <v>373.48700000000002</v>
      </c>
      <c r="J22">
        <f t="shared" si="3"/>
        <v>299.01882079692274</v>
      </c>
      <c r="K22">
        <f t="shared" si="4"/>
        <v>30.538421534161341</v>
      </c>
      <c r="L22">
        <f t="shared" si="5"/>
        <v>38.143764372863501</v>
      </c>
      <c r="M22">
        <f t="shared" si="6"/>
        <v>0.50896749496173765</v>
      </c>
      <c r="N22">
        <f t="shared" si="7"/>
        <v>2.9630219342747433</v>
      </c>
      <c r="O22">
        <f t="shared" si="8"/>
        <v>0.46491552301851657</v>
      </c>
      <c r="P22">
        <f t="shared" si="9"/>
        <v>0.29421170833095117</v>
      </c>
      <c r="Q22">
        <f t="shared" si="10"/>
        <v>113.95166552445116</v>
      </c>
      <c r="R22">
        <f t="shared" si="11"/>
        <v>23.285603350353245</v>
      </c>
      <c r="S22">
        <f t="shared" si="12"/>
        <v>23.012799999999999</v>
      </c>
      <c r="T22">
        <f t="shared" si="13"/>
        <v>2.821906992621146</v>
      </c>
      <c r="U22">
        <f t="shared" si="14"/>
        <v>68.821852696154579</v>
      </c>
      <c r="V22">
        <f t="shared" si="15"/>
        <v>2.0114361509235499</v>
      </c>
      <c r="W22">
        <f t="shared" si="16"/>
        <v>2.9226707391966777</v>
      </c>
      <c r="X22">
        <f t="shared" si="17"/>
        <v>0.81047084169759609</v>
      </c>
      <c r="Y22">
        <f t="shared" si="18"/>
        <v>-166.64880996412441</v>
      </c>
      <c r="Z22">
        <f t="shared" si="19"/>
        <v>92.810356780480689</v>
      </c>
      <c r="AA22">
        <f t="shared" si="20"/>
        <v>6.5130238130809541</v>
      </c>
      <c r="AB22">
        <f t="shared" si="21"/>
        <v>46.626236153888385</v>
      </c>
      <c r="AC22">
        <v>0</v>
      </c>
      <c r="AD22">
        <v>0</v>
      </c>
      <c r="AE22">
        <f t="shared" si="22"/>
        <v>1</v>
      </c>
      <c r="AF22">
        <f t="shared" si="23"/>
        <v>0</v>
      </c>
      <c r="AG22">
        <f t="shared" si="24"/>
        <v>54514.039952915293</v>
      </c>
      <c r="AH22" t="s">
        <v>298</v>
      </c>
      <c r="AI22">
        <v>10337.700000000001</v>
      </c>
      <c r="AJ22">
        <v>747.94884615384603</v>
      </c>
      <c r="AK22">
        <v>3463.02</v>
      </c>
      <c r="AL22">
        <f t="shared" si="25"/>
        <v>2715.0711538461537</v>
      </c>
      <c r="AM22">
        <f t="shared" si="26"/>
        <v>0.78401832904405799</v>
      </c>
      <c r="AN22">
        <v>-1.01675979031626</v>
      </c>
      <c r="AO22" t="s">
        <v>319</v>
      </c>
      <c r="AP22">
        <v>10337</v>
      </c>
      <c r="AQ22">
        <v>1016.5272</v>
      </c>
      <c r="AR22">
        <v>1967.57</v>
      </c>
      <c r="AS22">
        <f t="shared" si="27"/>
        <v>0.48335906727587841</v>
      </c>
      <c r="AT22">
        <v>0.5</v>
      </c>
      <c r="AU22">
        <f t="shared" si="28"/>
        <v>589.21463979624889</v>
      </c>
      <c r="AV22">
        <f t="shared" si="29"/>
        <v>20.638749281653709</v>
      </c>
      <c r="AW22">
        <f t="shared" si="30"/>
        <v>142.40111935860375</v>
      </c>
      <c r="AX22">
        <f t="shared" si="31"/>
        <v>0.62971584238426082</v>
      </c>
      <c r="AY22">
        <f t="shared" si="32"/>
        <v>3.6753175514203908E-2</v>
      </c>
      <c r="AZ22">
        <f t="shared" si="33"/>
        <v>0.76004919774137647</v>
      </c>
      <c r="BA22" t="s">
        <v>320</v>
      </c>
      <c r="BB22">
        <v>728.56</v>
      </c>
      <c r="BC22">
        <f t="shared" si="34"/>
        <v>1239.01</v>
      </c>
      <c r="BD22">
        <f t="shared" si="35"/>
        <v>0.76758282822576085</v>
      </c>
      <c r="BE22">
        <f t="shared" si="36"/>
        <v>0.5468904280918353</v>
      </c>
      <c r="BF22">
        <f t="shared" si="37"/>
        <v>0.77978542517143556</v>
      </c>
      <c r="BG22">
        <f t="shared" si="38"/>
        <v>0.55079587799441443</v>
      </c>
      <c r="BH22">
        <f t="shared" si="39"/>
        <v>0.55013790612996905</v>
      </c>
      <c r="BI22">
        <f t="shared" si="40"/>
        <v>0.44986209387003095</v>
      </c>
      <c r="BJ22">
        <v>1648</v>
      </c>
      <c r="BK22">
        <v>300</v>
      </c>
      <c r="BL22">
        <v>300</v>
      </c>
      <c r="BM22">
        <v>300</v>
      </c>
      <c r="BN22">
        <v>10337</v>
      </c>
      <c r="BO22">
        <v>1896.83</v>
      </c>
      <c r="BP22">
        <v>-7.9779699999999992E-3</v>
      </c>
      <c r="BQ22">
        <v>-1.56</v>
      </c>
      <c r="BR22">
        <f t="shared" si="41"/>
        <v>700.03099999999995</v>
      </c>
      <c r="BS22">
        <f t="shared" si="42"/>
        <v>589.21463979624889</v>
      </c>
      <c r="BT22">
        <f t="shared" si="43"/>
        <v>0.84169792451512715</v>
      </c>
      <c r="BU22">
        <f t="shared" si="44"/>
        <v>0.19339584903025453</v>
      </c>
      <c r="BV22">
        <v>6</v>
      </c>
      <c r="BW22">
        <v>0.5</v>
      </c>
      <c r="BX22" t="s">
        <v>299</v>
      </c>
      <c r="BY22">
        <v>1599675608.5999999</v>
      </c>
      <c r="BZ22">
        <v>373.48700000000002</v>
      </c>
      <c r="CA22">
        <v>399.95100000000002</v>
      </c>
      <c r="CB22">
        <v>19.6951</v>
      </c>
      <c r="CC22">
        <v>15.2491</v>
      </c>
      <c r="CD22">
        <v>376.29199999999997</v>
      </c>
      <c r="CE22">
        <v>19.848099999999999</v>
      </c>
      <c r="CF22">
        <v>499.92700000000002</v>
      </c>
      <c r="CG22">
        <v>102.029</v>
      </c>
      <c r="CH22">
        <v>9.9760500000000002E-2</v>
      </c>
      <c r="CI22">
        <v>23.593800000000002</v>
      </c>
      <c r="CJ22">
        <v>23.012799999999999</v>
      </c>
      <c r="CK22">
        <v>999.9</v>
      </c>
      <c r="CL22">
        <v>0</v>
      </c>
      <c r="CM22">
        <v>0</v>
      </c>
      <c r="CN22">
        <v>9989.3799999999992</v>
      </c>
      <c r="CO22">
        <v>0</v>
      </c>
      <c r="CP22">
        <v>1.5289399999999999E-3</v>
      </c>
      <c r="CQ22">
        <v>700.03099999999995</v>
      </c>
      <c r="CR22">
        <v>0.94298899999999997</v>
      </c>
      <c r="CS22">
        <v>5.7011100000000002E-2</v>
      </c>
      <c r="CT22">
        <v>0</v>
      </c>
      <c r="CU22">
        <v>1018.1</v>
      </c>
      <c r="CV22">
        <v>5.0011200000000002</v>
      </c>
      <c r="CW22">
        <v>7069.2</v>
      </c>
      <c r="CX22">
        <v>6863.05</v>
      </c>
      <c r="CY22">
        <v>39.686999999999998</v>
      </c>
      <c r="CZ22">
        <v>43.061999999999998</v>
      </c>
      <c r="DA22">
        <v>41.5</v>
      </c>
      <c r="DB22">
        <v>42.375</v>
      </c>
      <c r="DC22">
        <v>41.311999999999998</v>
      </c>
      <c r="DD22">
        <v>655.41</v>
      </c>
      <c r="DE22">
        <v>39.619999999999997</v>
      </c>
      <c r="DF22">
        <v>0</v>
      </c>
      <c r="DG22">
        <v>119.89999985694899</v>
      </c>
      <c r="DH22">
        <v>0</v>
      </c>
      <c r="DI22">
        <v>1016.5272</v>
      </c>
      <c r="DJ22">
        <v>12.553846183723</v>
      </c>
      <c r="DK22">
        <v>87.142307825336999</v>
      </c>
      <c r="DL22">
        <v>7059.2748000000001</v>
      </c>
      <c r="DM22">
        <v>15</v>
      </c>
      <c r="DN22">
        <v>1599675570.0999999</v>
      </c>
      <c r="DO22" t="s">
        <v>321</v>
      </c>
      <c r="DP22">
        <v>1599675562.0999999</v>
      </c>
      <c r="DQ22">
        <v>1599675570.0999999</v>
      </c>
      <c r="DR22">
        <v>47</v>
      </c>
      <c r="DS22">
        <v>-6.0000000000000001E-3</v>
      </c>
      <c r="DT22">
        <v>2E-3</v>
      </c>
      <c r="DU22">
        <v>-2.8050000000000002</v>
      </c>
      <c r="DV22">
        <v>-0.153</v>
      </c>
      <c r="DW22">
        <v>400</v>
      </c>
      <c r="DX22">
        <v>15</v>
      </c>
      <c r="DY22">
        <v>7.0000000000000007E-2</v>
      </c>
      <c r="DZ22">
        <v>0.02</v>
      </c>
      <c r="EA22">
        <v>399.92295000000001</v>
      </c>
      <c r="EB22">
        <v>5.1647279548801502E-2</v>
      </c>
      <c r="EC22">
        <v>0.13585138019173801</v>
      </c>
      <c r="ED22">
        <v>1</v>
      </c>
      <c r="EE22">
        <v>373.5376</v>
      </c>
      <c r="EF22">
        <v>-0.91771857410979296</v>
      </c>
      <c r="EG22">
        <v>9.9626000622328403E-2</v>
      </c>
      <c r="EH22">
        <v>1</v>
      </c>
      <c r="EI22">
        <v>15.257177499999999</v>
      </c>
      <c r="EJ22">
        <v>-0.1499493433396</v>
      </c>
      <c r="EK22">
        <v>2.0954480278689899E-2</v>
      </c>
      <c r="EL22">
        <v>1</v>
      </c>
      <c r="EM22">
        <v>19.741779999999999</v>
      </c>
      <c r="EN22">
        <v>-0.41616585365856201</v>
      </c>
      <c r="EO22">
        <v>4.20356348827991E-2</v>
      </c>
      <c r="EP22">
        <v>1</v>
      </c>
      <c r="EQ22">
        <v>4</v>
      </c>
      <c r="ER22">
        <v>4</v>
      </c>
      <c r="ES22" t="s">
        <v>306</v>
      </c>
      <c r="ET22">
        <v>100</v>
      </c>
      <c r="EU22">
        <v>100</v>
      </c>
      <c r="EV22">
        <v>-2.8050000000000002</v>
      </c>
      <c r="EW22">
        <v>-0.153</v>
      </c>
      <c r="EX22">
        <v>-2.80490476190477</v>
      </c>
      <c r="EY22">
        <v>0</v>
      </c>
      <c r="EZ22">
        <v>0</v>
      </c>
      <c r="FA22">
        <v>0</v>
      </c>
      <c r="FB22">
        <v>-0.15302380952380901</v>
      </c>
      <c r="FC22">
        <v>0</v>
      </c>
      <c r="FD22">
        <v>0</v>
      </c>
      <c r="FE22">
        <v>0</v>
      </c>
      <c r="FF22">
        <v>-1</v>
      </c>
      <c r="FG22">
        <v>-1</v>
      </c>
      <c r="FH22">
        <v>-1</v>
      </c>
      <c r="FI22">
        <v>-1</v>
      </c>
      <c r="FJ22">
        <v>0.8</v>
      </c>
      <c r="FK22">
        <v>0.6</v>
      </c>
      <c r="FL22">
        <v>2</v>
      </c>
      <c r="FM22">
        <v>509.13200000000001</v>
      </c>
      <c r="FN22">
        <v>498.31599999999997</v>
      </c>
      <c r="FO22">
        <v>20.172899999999998</v>
      </c>
      <c r="FP22">
        <v>28.296299999999999</v>
      </c>
      <c r="FQ22">
        <v>29.999700000000001</v>
      </c>
      <c r="FR22">
        <v>28.376999999999999</v>
      </c>
      <c r="FS22">
        <v>28.378699999999998</v>
      </c>
      <c r="FT22">
        <v>20.283100000000001</v>
      </c>
      <c r="FU22">
        <v>100</v>
      </c>
      <c r="FV22">
        <v>0</v>
      </c>
      <c r="FW22">
        <v>20.1814</v>
      </c>
      <c r="FX22">
        <v>400</v>
      </c>
      <c r="FY22">
        <v>13.216100000000001</v>
      </c>
      <c r="FZ22">
        <v>101.57899999999999</v>
      </c>
      <c r="GA22">
        <v>101.74</v>
      </c>
    </row>
    <row r="23" spans="1:183" x14ac:dyDescent="0.35">
      <c r="A23">
        <v>6</v>
      </c>
      <c r="B23">
        <v>1599675725.0999999</v>
      </c>
      <c r="C23">
        <v>940</v>
      </c>
      <c r="D23" t="s">
        <v>322</v>
      </c>
      <c r="E23" t="s">
        <v>323</v>
      </c>
      <c r="F23">
        <v>1599675725.0999999</v>
      </c>
      <c r="G23">
        <f t="shared" si="0"/>
        <v>3.6178040263646358E-3</v>
      </c>
      <c r="H23">
        <f t="shared" si="1"/>
        <v>19.226108895886977</v>
      </c>
      <c r="I23">
        <f t="shared" si="2"/>
        <v>375.28800000000001</v>
      </c>
      <c r="J23">
        <f t="shared" si="3"/>
        <v>301.5933645837423</v>
      </c>
      <c r="K23">
        <f t="shared" si="4"/>
        <v>30.801854882997176</v>
      </c>
      <c r="L23">
        <f t="shared" si="5"/>
        <v>38.328318433944006</v>
      </c>
      <c r="M23">
        <f t="shared" si="6"/>
        <v>0.47786961910221171</v>
      </c>
      <c r="N23">
        <f t="shared" si="7"/>
        <v>2.9632582551670068</v>
      </c>
      <c r="O23">
        <f t="shared" si="8"/>
        <v>0.43881812447495233</v>
      </c>
      <c r="P23">
        <f t="shared" si="9"/>
        <v>0.27750352306453707</v>
      </c>
      <c r="Q23">
        <f t="shared" si="10"/>
        <v>89.995849310696613</v>
      </c>
      <c r="R23">
        <f t="shared" si="11"/>
        <v>23.26309516920325</v>
      </c>
      <c r="S23">
        <f t="shared" si="12"/>
        <v>23.006799999999998</v>
      </c>
      <c r="T23">
        <f t="shared" si="13"/>
        <v>2.8208824633700806</v>
      </c>
      <c r="U23">
        <f t="shared" si="14"/>
        <v>68.075196665111363</v>
      </c>
      <c r="V23">
        <f t="shared" si="15"/>
        <v>1.9987432476164999</v>
      </c>
      <c r="W23">
        <f t="shared" si="16"/>
        <v>2.9360814886060531</v>
      </c>
      <c r="X23">
        <f t="shared" si="17"/>
        <v>0.82213921575358073</v>
      </c>
      <c r="Y23">
        <f t="shared" si="18"/>
        <v>-159.54515756268043</v>
      </c>
      <c r="Z23">
        <f t="shared" si="19"/>
        <v>105.91768371184976</v>
      </c>
      <c r="AA23">
        <f t="shared" si="20"/>
        <v>7.4348819709653133</v>
      </c>
      <c r="AB23">
        <f t="shared" si="21"/>
        <v>43.803257430831252</v>
      </c>
      <c r="AC23">
        <v>0</v>
      </c>
      <c r="AD23">
        <v>0</v>
      </c>
      <c r="AE23">
        <f t="shared" si="22"/>
        <v>1</v>
      </c>
      <c r="AF23">
        <f t="shared" si="23"/>
        <v>0</v>
      </c>
      <c r="AG23">
        <f t="shared" si="24"/>
        <v>54507.099227686209</v>
      </c>
      <c r="AH23" t="s">
        <v>298</v>
      </c>
      <c r="AI23">
        <v>10337.700000000001</v>
      </c>
      <c r="AJ23">
        <v>747.94884615384603</v>
      </c>
      <c r="AK23">
        <v>3463.02</v>
      </c>
      <c r="AL23">
        <f t="shared" si="25"/>
        <v>2715.0711538461537</v>
      </c>
      <c r="AM23">
        <f t="shared" si="26"/>
        <v>0.78401832904405799</v>
      </c>
      <c r="AN23">
        <v>-1.01675979031626</v>
      </c>
      <c r="AO23" t="s">
        <v>324</v>
      </c>
      <c r="AP23">
        <v>10341.200000000001</v>
      </c>
      <c r="AQ23">
        <v>1037.8312000000001</v>
      </c>
      <c r="AR23">
        <v>2343.5</v>
      </c>
      <c r="AS23">
        <f t="shared" si="27"/>
        <v>0.55714478344356722</v>
      </c>
      <c r="AT23">
        <v>0.5</v>
      </c>
      <c r="AU23">
        <f t="shared" si="28"/>
        <v>463.08558190940738</v>
      </c>
      <c r="AV23">
        <f t="shared" si="29"/>
        <v>19.226108895886977</v>
      </c>
      <c r="AW23">
        <f t="shared" si="30"/>
        <v>129.00285812437755</v>
      </c>
      <c r="AX23">
        <f t="shared" si="31"/>
        <v>0.67391935139748238</v>
      </c>
      <c r="AY23">
        <f t="shared" si="32"/>
        <v>4.3713018666522239E-2</v>
      </c>
      <c r="AZ23">
        <f t="shared" si="33"/>
        <v>0.47771282270108811</v>
      </c>
      <c r="BA23" t="s">
        <v>325</v>
      </c>
      <c r="BB23">
        <v>764.17</v>
      </c>
      <c r="BC23">
        <f t="shared" si="34"/>
        <v>1579.33</v>
      </c>
      <c r="BD23">
        <f t="shared" si="35"/>
        <v>0.82672323073708465</v>
      </c>
      <c r="BE23">
        <f t="shared" si="36"/>
        <v>0.41481371695351726</v>
      </c>
      <c r="BF23">
        <f t="shared" si="37"/>
        <v>0.81831835779919782</v>
      </c>
      <c r="BG23">
        <f t="shared" si="38"/>
        <v>0.41233541832378667</v>
      </c>
      <c r="BH23">
        <f t="shared" si="39"/>
        <v>0.60872817393845735</v>
      </c>
      <c r="BI23">
        <f t="shared" si="40"/>
        <v>0.39127182606154265</v>
      </c>
      <c r="BJ23">
        <v>1650</v>
      </c>
      <c r="BK23">
        <v>300</v>
      </c>
      <c r="BL23">
        <v>300</v>
      </c>
      <c r="BM23">
        <v>300</v>
      </c>
      <c r="BN23">
        <v>10341.200000000001</v>
      </c>
      <c r="BO23">
        <v>2278.62</v>
      </c>
      <c r="BP23">
        <v>-8.1093099999999998E-3</v>
      </c>
      <c r="BQ23">
        <v>-5.42</v>
      </c>
      <c r="BR23">
        <f t="shared" si="41"/>
        <v>549.87199999999996</v>
      </c>
      <c r="BS23">
        <f t="shared" si="42"/>
        <v>463.08558190940738</v>
      </c>
      <c r="BT23">
        <f t="shared" si="43"/>
        <v>0.8421697811661758</v>
      </c>
      <c r="BU23">
        <f t="shared" si="44"/>
        <v>0.19433956233235164</v>
      </c>
      <c r="BV23">
        <v>6</v>
      </c>
      <c r="BW23">
        <v>0.5</v>
      </c>
      <c r="BX23" t="s">
        <v>299</v>
      </c>
      <c r="BY23">
        <v>1599675725.0999999</v>
      </c>
      <c r="BZ23">
        <v>375.28800000000001</v>
      </c>
      <c r="CA23">
        <v>399.988</v>
      </c>
      <c r="CB23">
        <v>19.570499999999999</v>
      </c>
      <c r="CC23">
        <v>15.3142</v>
      </c>
      <c r="CD23">
        <v>378.06299999999999</v>
      </c>
      <c r="CE23">
        <v>19.721399999999999</v>
      </c>
      <c r="CF23">
        <v>500.012</v>
      </c>
      <c r="CG23">
        <v>102.03</v>
      </c>
      <c r="CH23">
        <v>0.100413</v>
      </c>
      <c r="CI23">
        <v>23.669799999999999</v>
      </c>
      <c r="CJ23">
        <v>23.006799999999998</v>
      </c>
      <c r="CK23">
        <v>999.9</v>
      </c>
      <c r="CL23">
        <v>0</v>
      </c>
      <c r="CM23">
        <v>0</v>
      </c>
      <c r="CN23">
        <v>9990.6200000000008</v>
      </c>
      <c r="CO23">
        <v>0</v>
      </c>
      <c r="CP23">
        <v>1.5289399999999999E-3</v>
      </c>
      <c r="CQ23">
        <v>549.87199999999996</v>
      </c>
      <c r="CR23">
        <v>0.92700300000000002</v>
      </c>
      <c r="CS23">
        <v>7.2997099999999995E-2</v>
      </c>
      <c r="CT23">
        <v>0</v>
      </c>
      <c r="CU23">
        <v>1039.3</v>
      </c>
      <c r="CV23">
        <v>5.0011200000000002</v>
      </c>
      <c r="CW23">
        <v>5649.13</v>
      </c>
      <c r="CX23">
        <v>5364.48</v>
      </c>
      <c r="CY23">
        <v>39.375</v>
      </c>
      <c r="CZ23">
        <v>43.061999999999998</v>
      </c>
      <c r="DA23">
        <v>41.375</v>
      </c>
      <c r="DB23">
        <v>42.375</v>
      </c>
      <c r="DC23">
        <v>41.125</v>
      </c>
      <c r="DD23">
        <v>505.1</v>
      </c>
      <c r="DE23">
        <v>39.770000000000003</v>
      </c>
      <c r="DF23">
        <v>0</v>
      </c>
      <c r="DG23">
        <v>116.40000009536701</v>
      </c>
      <c r="DH23">
        <v>0</v>
      </c>
      <c r="DI23">
        <v>1037.8312000000001</v>
      </c>
      <c r="DJ23">
        <v>12.91999996845</v>
      </c>
      <c r="DK23">
        <v>68.064615187868696</v>
      </c>
      <c r="DL23">
        <v>5643.3987999999999</v>
      </c>
      <c r="DM23">
        <v>15</v>
      </c>
      <c r="DN23">
        <v>1599675692.0999999</v>
      </c>
      <c r="DO23" t="s">
        <v>326</v>
      </c>
      <c r="DP23">
        <v>1599675682.0999999</v>
      </c>
      <c r="DQ23">
        <v>1599675692.0999999</v>
      </c>
      <c r="DR23">
        <v>48</v>
      </c>
      <c r="DS23">
        <v>0.03</v>
      </c>
      <c r="DT23">
        <v>2E-3</v>
      </c>
      <c r="DU23">
        <v>-2.7749999999999999</v>
      </c>
      <c r="DV23">
        <v>-0.151</v>
      </c>
      <c r="DW23">
        <v>400</v>
      </c>
      <c r="DX23">
        <v>15</v>
      </c>
      <c r="DY23">
        <v>0.1</v>
      </c>
      <c r="DZ23">
        <v>0.02</v>
      </c>
      <c r="EA23">
        <v>399.98442499999999</v>
      </c>
      <c r="EB23">
        <v>-6.9557223265202903E-2</v>
      </c>
      <c r="EC23">
        <v>3.2919513589965803E-2</v>
      </c>
      <c r="ED23">
        <v>1</v>
      </c>
      <c r="EE23">
        <v>375.27742499999999</v>
      </c>
      <c r="EF23">
        <v>-0.17294183864957099</v>
      </c>
      <c r="EG23">
        <v>2.2416386305561701E-2</v>
      </c>
      <c r="EH23">
        <v>1</v>
      </c>
      <c r="EI23">
        <v>15.309505</v>
      </c>
      <c r="EJ23">
        <v>2.51279549718177E-2</v>
      </c>
      <c r="EK23">
        <v>2.5040916516773999E-3</v>
      </c>
      <c r="EL23">
        <v>1</v>
      </c>
      <c r="EM23">
        <v>19.625192500000001</v>
      </c>
      <c r="EN23">
        <v>-0.27795309568480803</v>
      </c>
      <c r="EO23">
        <v>2.8169898717424698E-2</v>
      </c>
      <c r="EP23">
        <v>1</v>
      </c>
      <c r="EQ23">
        <v>4</v>
      </c>
      <c r="ER23">
        <v>4</v>
      </c>
      <c r="ES23" t="s">
        <v>306</v>
      </c>
      <c r="ET23">
        <v>100</v>
      </c>
      <c r="EU23">
        <v>100</v>
      </c>
      <c r="EV23">
        <v>-2.7749999999999999</v>
      </c>
      <c r="EW23">
        <v>-0.15090000000000001</v>
      </c>
      <c r="EX23">
        <v>-2.77485000000001</v>
      </c>
      <c r="EY23">
        <v>0</v>
      </c>
      <c r="EZ23">
        <v>0</v>
      </c>
      <c r="FA23">
        <v>0</v>
      </c>
      <c r="FB23">
        <v>-0.150974999999999</v>
      </c>
      <c r="FC23">
        <v>0</v>
      </c>
      <c r="FD23">
        <v>0</v>
      </c>
      <c r="FE23">
        <v>0</v>
      </c>
      <c r="FF23">
        <v>-1</v>
      </c>
      <c r="FG23">
        <v>-1</v>
      </c>
      <c r="FH23">
        <v>-1</v>
      </c>
      <c r="FI23">
        <v>-1</v>
      </c>
      <c r="FJ23">
        <v>0.7</v>
      </c>
      <c r="FK23">
        <v>0.6</v>
      </c>
      <c r="FL23">
        <v>2</v>
      </c>
      <c r="FM23">
        <v>508.85300000000001</v>
      </c>
      <c r="FN23">
        <v>498.19200000000001</v>
      </c>
      <c r="FO23">
        <v>20.384499999999999</v>
      </c>
      <c r="FP23">
        <v>28.2865</v>
      </c>
      <c r="FQ23">
        <v>29.9999</v>
      </c>
      <c r="FR23">
        <v>28.364899999999999</v>
      </c>
      <c r="FS23">
        <v>28.3691</v>
      </c>
      <c r="FT23">
        <v>20.287199999999999</v>
      </c>
      <c r="FU23">
        <v>100</v>
      </c>
      <c r="FV23">
        <v>0</v>
      </c>
      <c r="FW23">
        <v>20.415700000000001</v>
      </c>
      <c r="FX23">
        <v>400</v>
      </c>
      <c r="FY23">
        <v>14.450100000000001</v>
      </c>
      <c r="FZ23">
        <v>101.58</v>
      </c>
      <c r="GA23">
        <v>101.74299999999999</v>
      </c>
    </row>
    <row r="24" spans="1:183" x14ac:dyDescent="0.35">
      <c r="A24">
        <v>7</v>
      </c>
      <c r="B24">
        <v>1599675838.0999999</v>
      </c>
      <c r="C24">
        <v>1053</v>
      </c>
      <c r="D24" t="s">
        <v>327</v>
      </c>
      <c r="E24" t="s">
        <v>328</v>
      </c>
      <c r="F24">
        <v>1599675838.0999999</v>
      </c>
      <c r="G24">
        <f t="shared" si="0"/>
        <v>3.5167668916397869E-3</v>
      </c>
      <c r="H24">
        <f t="shared" si="1"/>
        <v>16.335956454705812</v>
      </c>
      <c r="I24">
        <f t="shared" si="2"/>
        <v>378.834</v>
      </c>
      <c r="J24">
        <f t="shared" si="3"/>
        <v>313.26728468368003</v>
      </c>
      <c r="K24">
        <f t="shared" si="4"/>
        <v>31.995844676574208</v>
      </c>
      <c r="L24">
        <f t="shared" si="5"/>
        <v>38.692561958535009</v>
      </c>
      <c r="M24">
        <f t="shared" si="6"/>
        <v>0.45977639712154733</v>
      </c>
      <c r="N24">
        <f t="shared" si="7"/>
        <v>2.9632525102536591</v>
      </c>
      <c r="O24">
        <f t="shared" si="8"/>
        <v>0.42350584553140597</v>
      </c>
      <c r="P24">
        <f t="shared" si="9"/>
        <v>0.26771107583843307</v>
      </c>
      <c r="Q24">
        <f t="shared" si="10"/>
        <v>66.035931942626945</v>
      </c>
      <c r="R24">
        <f t="shared" si="11"/>
        <v>23.240470935165348</v>
      </c>
      <c r="S24">
        <f t="shared" si="12"/>
        <v>23.007899999999999</v>
      </c>
      <c r="T24">
        <f t="shared" si="13"/>
        <v>2.8210702693689584</v>
      </c>
      <c r="U24">
        <f t="shared" si="14"/>
        <v>67.504662782212506</v>
      </c>
      <c r="V24">
        <f t="shared" si="15"/>
        <v>1.9929272853437501</v>
      </c>
      <c r="W24">
        <f t="shared" si="16"/>
        <v>2.9522809287610969</v>
      </c>
      <c r="X24">
        <f t="shared" si="17"/>
        <v>0.82814298402520836</v>
      </c>
      <c r="Y24">
        <f t="shared" si="18"/>
        <v>-155.0894199213146</v>
      </c>
      <c r="Z24">
        <f t="shared" si="19"/>
        <v>120.34334306839457</v>
      </c>
      <c r="AA24">
        <f t="shared" si="20"/>
        <v>8.4514651052047132</v>
      </c>
      <c r="AB24">
        <f t="shared" si="21"/>
        <v>39.741320194911637</v>
      </c>
      <c r="AC24">
        <v>0</v>
      </c>
      <c r="AD24">
        <v>0</v>
      </c>
      <c r="AE24">
        <f t="shared" si="22"/>
        <v>1</v>
      </c>
      <c r="AF24">
        <f t="shared" si="23"/>
        <v>0</v>
      </c>
      <c r="AG24">
        <f t="shared" si="24"/>
        <v>54490.271519508307</v>
      </c>
      <c r="AH24" t="s">
        <v>298</v>
      </c>
      <c r="AI24">
        <v>10337.700000000001</v>
      </c>
      <c r="AJ24">
        <v>747.94884615384603</v>
      </c>
      <c r="AK24">
        <v>3463.02</v>
      </c>
      <c r="AL24">
        <f t="shared" si="25"/>
        <v>2715.0711538461537</v>
      </c>
      <c r="AM24">
        <f t="shared" si="26"/>
        <v>0.78401832904405799</v>
      </c>
      <c r="AN24">
        <v>-1.01675979031626</v>
      </c>
      <c r="AO24" t="s">
        <v>329</v>
      </c>
      <c r="AP24">
        <v>10344.5</v>
      </c>
      <c r="AQ24">
        <v>1005.58615384615</v>
      </c>
      <c r="AR24">
        <v>2678.46</v>
      </c>
      <c r="AS24">
        <f t="shared" si="27"/>
        <v>0.62456555115769885</v>
      </c>
      <c r="AT24">
        <v>0.5</v>
      </c>
      <c r="AU24">
        <f t="shared" si="28"/>
        <v>337.04526853344282</v>
      </c>
      <c r="AV24">
        <f t="shared" si="29"/>
        <v>16.335956454705812</v>
      </c>
      <c r="AW24">
        <f t="shared" si="30"/>
        <v>105.25343195334216</v>
      </c>
      <c r="AX24">
        <f t="shared" si="31"/>
        <v>0.70500212808852858</v>
      </c>
      <c r="AY24">
        <f t="shared" si="32"/>
        <v>5.1484823746458484E-2</v>
      </c>
      <c r="AZ24">
        <f t="shared" si="33"/>
        <v>0.29291458524674624</v>
      </c>
      <c r="BA24" t="s">
        <v>330</v>
      </c>
      <c r="BB24">
        <v>790.14</v>
      </c>
      <c r="BC24">
        <f t="shared" si="34"/>
        <v>1888.3200000000002</v>
      </c>
      <c r="BD24">
        <f t="shared" si="35"/>
        <v>0.88590590903758359</v>
      </c>
      <c r="BE24">
        <f t="shared" si="36"/>
        <v>0.29352608422375859</v>
      </c>
      <c r="BF24">
        <f t="shared" si="37"/>
        <v>0.8665445122246439</v>
      </c>
      <c r="BG24">
        <f t="shared" si="38"/>
        <v>0.28896480259406715</v>
      </c>
      <c r="BH24">
        <f t="shared" si="39"/>
        <v>0.69610116675696743</v>
      </c>
      <c r="BI24">
        <f t="shared" si="40"/>
        <v>0.30389883324303257</v>
      </c>
      <c r="BJ24">
        <v>1652</v>
      </c>
      <c r="BK24">
        <v>300</v>
      </c>
      <c r="BL24">
        <v>300</v>
      </c>
      <c r="BM24">
        <v>300</v>
      </c>
      <c r="BN24">
        <v>10344.5</v>
      </c>
      <c r="BO24">
        <v>2588.5100000000002</v>
      </c>
      <c r="BP24">
        <v>-8.2404699999999997E-3</v>
      </c>
      <c r="BQ24">
        <v>-3.05</v>
      </c>
      <c r="BR24">
        <f t="shared" si="41"/>
        <v>399.834</v>
      </c>
      <c r="BS24">
        <f t="shared" si="42"/>
        <v>337.04526853344282</v>
      </c>
      <c r="BT24">
        <f t="shared" si="43"/>
        <v>0.84296300097901333</v>
      </c>
      <c r="BU24">
        <f t="shared" si="44"/>
        <v>0.19592600195802667</v>
      </c>
      <c r="BV24">
        <v>6</v>
      </c>
      <c r="BW24">
        <v>0.5</v>
      </c>
      <c r="BX24" t="s">
        <v>299</v>
      </c>
      <c r="BY24">
        <v>1599675838.0999999</v>
      </c>
      <c r="BZ24">
        <v>378.834</v>
      </c>
      <c r="CA24">
        <v>400.036</v>
      </c>
      <c r="CB24">
        <v>19.512499999999999</v>
      </c>
      <c r="CC24">
        <v>15.374700000000001</v>
      </c>
      <c r="CD24">
        <v>381.642</v>
      </c>
      <c r="CE24">
        <v>19.6631</v>
      </c>
      <c r="CF24">
        <v>499.99700000000001</v>
      </c>
      <c r="CG24">
        <v>102.036</v>
      </c>
      <c r="CH24">
        <v>9.9927500000000002E-2</v>
      </c>
      <c r="CI24">
        <v>23.761199999999999</v>
      </c>
      <c r="CJ24">
        <v>23.007899999999999</v>
      </c>
      <c r="CK24">
        <v>999.9</v>
      </c>
      <c r="CL24">
        <v>0</v>
      </c>
      <c r="CM24">
        <v>0</v>
      </c>
      <c r="CN24">
        <v>9990</v>
      </c>
      <c r="CO24">
        <v>0</v>
      </c>
      <c r="CP24">
        <v>1.5289399999999999E-3</v>
      </c>
      <c r="CQ24">
        <v>399.834</v>
      </c>
      <c r="CR24">
        <v>0.89998199999999995</v>
      </c>
      <c r="CS24">
        <v>0.100018</v>
      </c>
      <c r="CT24">
        <v>0</v>
      </c>
      <c r="CU24">
        <v>1006.38</v>
      </c>
      <c r="CV24">
        <v>5.0011200000000002</v>
      </c>
      <c r="CW24">
        <v>3957.15</v>
      </c>
      <c r="CX24">
        <v>3867.91</v>
      </c>
      <c r="CY24">
        <v>38.875</v>
      </c>
      <c r="CZ24">
        <v>42.936999999999998</v>
      </c>
      <c r="DA24">
        <v>41.125</v>
      </c>
      <c r="DB24">
        <v>42.25</v>
      </c>
      <c r="DC24">
        <v>40.811999999999998</v>
      </c>
      <c r="DD24">
        <v>355.34</v>
      </c>
      <c r="DE24">
        <v>39.49</v>
      </c>
      <c r="DF24">
        <v>0</v>
      </c>
      <c r="DG24">
        <v>112.39999985694899</v>
      </c>
      <c r="DH24">
        <v>0</v>
      </c>
      <c r="DI24">
        <v>1005.58615384615</v>
      </c>
      <c r="DJ24">
        <v>5.5692307727177104</v>
      </c>
      <c r="DK24">
        <v>16.519999998230901</v>
      </c>
      <c r="DL24">
        <v>3956.5573076923101</v>
      </c>
      <c r="DM24">
        <v>15</v>
      </c>
      <c r="DN24">
        <v>1599675809.5999999</v>
      </c>
      <c r="DO24" t="s">
        <v>331</v>
      </c>
      <c r="DP24">
        <v>1599675801.5999999</v>
      </c>
      <c r="DQ24">
        <v>1599675809.5999999</v>
      </c>
      <c r="DR24">
        <v>49</v>
      </c>
      <c r="DS24">
        <v>-3.3000000000000002E-2</v>
      </c>
      <c r="DT24">
        <v>0</v>
      </c>
      <c r="DU24">
        <v>-2.8079999999999998</v>
      </c>
      <c r="DV24">
        <v>-0.151</v>
      </c>
      <c r="DW24">
        <v>400</v>
      </c>
      <c r="DX24">
        <v>15</v>
      </c>
      <c r="DY24">
        <v>0.12</v>
      </c>
      <c r="DZ24">
        <v>0.02</v>
      </c>
      <c r="EA24">
        <v>399.98932500000001</v>
      </c>
      <c r="EB24">
        <v>-6.6000000001011402E-2</v>
      </c>
      <c r="EC24">
        <v>4.2743062302554598E-2</v>
      </c>
      <c r="ED24">
        <v>1</v>
      </c>
      <c r="EE24">
        <v>378.85295000000002</v>
      </c>
      <c r="EF24">
        <v>-0.253530956848315</v>
      </c>
      <c r="EG24">
        <v>3.03223927156103E-2</v>
      </c>
      <c r="EH24">
        <v>1</v>
      </c>
      <c r="EI24">
        <v>15.371090000000001</v>
      </c>
      <c r="EJ24">
        <v>1.6786491557171102E-2</v>
      </c>
      <c r="EK24">
        <v>2.2539742678209201E-3</v>
      </c>
      <c r="EL24">
        <v>1</v>
      </c>
      <c r="EM24">
        <v>19.544315000000001</v>
      </c>
      <c r="EN24">
        <v>-6.7168480300209096E-2</v>
      </c>
      <c r="EO24">
        <v>7.1601518838640297E-3</v>
      </c>
      <c r="EP24">
        <v>1</v>
      </c>
      <c r="EQ24">
        <v>4</v>
      </c>
      <c r="ER24">
        <v>4</v>
      </c>
      <c r="ES24" t="s">
        <v>306</v>
      </c>
      <c r="ET24">
        <v>100</v>
      </c>
      <c r="EU24">
        <v>100</v>
      </c>
      <c r="EV24">
        <v>-2.8079999999999998</v>
      </c>
      <c r="EW24">
        <v>-0.15060000000000001</v>
      </c>
      <c r="EX24">
        <v>-2.8079499999999502</v>
      </c>
      <c r="EY24">
        <v>0</v>
      </c>
      <c r="EZ24">
        <v>0</v>
      </c>
      <c r="FA24">
        <v>0</v>
      </c>
      <c r="FB24">
        <v>-0.15064000000000299</v>
      </c>
      <c r="FC24">
        <v>0</v>
      </c>
      <c r="FD24">
        <v>0</v>
      </c>
      <c r="FE24">
        <v>0</v>
      </c>
      <c r="FF24">
        <v>-1</v>
      </c>
      <c r="FG24">
        <v>-1</v>
      </c>
      <c r="FH24">
        <v>-1</v>
      </c>
      <c r="FI24">
        <v>-1</v>
      </c>
      <c r="FJ24">
        <v>0.6</v>
      </c>
      <c r="FK24">
        <v>0.5</v>
      </c>
      <c r="FL24">
        <v>2</v>
      </c>
      <c r="FM24">
        <v>508.78500000000003</v>
      </c>
      <c r="FN24">
        <v>498.04399999999998</v>
      </c>
      <c r="FO24">
        <v>20.778400000000001</v>
      </c>
      <c r="FP24">
        <v>28.2835</v>
      </c>
      <c r="FQ24">
        <v>30.002800000000001</v>
      </c>
      <c r="FR24">
        <v>28.360700000000001</v>
      </c>
      <c r="FS24">
        <v>28.3643</v>
      </c>
      <c r="FT24">
        <v>20.288499999999999</v>
      </c>
      <c r="FU24">
        <v>100</v>
      </c>
      <c r="FV24">
        <v>0</v>
      </c>
      <c r="FW24">
        <v>20.692599999999999</v>
      </c>
      <c r="FX24">
        <v>400</v>
      </c>
      <c r="FY24">
        <v>14.600199999999999</v>
      </c>
      <c r="FZ24">
        <v>101.584</v>
      </c>
      <c r="GA24">
        <v>101.746</v>
      </c>
    </row>
    <row r="25" spans="1:183" x14ac:dyDescent="0.35">
      <c r="A25">
        <v>8</v>
      </c>
      <c r="B25">
        <v>1599675948.0999999</v>
      </c>
      <c r="C25">
        <v>1163</v>
      </c>
      <c r="D25" t="s">
        <v>332</v>
      </c>
      <c r="E25" t="s">
        <v>333</v>
      </c>
      <c r="F25">
        <v>1599675948.0999999</v>
      </c>
      <c r="G25">
        <f t="shared" si="0"/>
        <v>3.4207923148989257E-3</v>
      </c>
      <c r="H25">
        <f t="shared" si="1"/>
        <v>11.290455511736775</v>
      </c>
      <c r="I25">
        <f t="shared" si="2"/>
        <v>384.84899999999999</v>
      </c>
      <c r="J25">
        <f t="shared" si="3"/>
        <v>336.3070687109888</v>
      </c>
      <c r="K25">
        <f t="shared" si="4"/>
        <v>34.349293545830221</v>
      </c>
      <c r="L25">
        <f t="shared" si="5"/>
        <v>39.3072061270869</v>
      </c>
      <c r="M25">
        <f t="shared" si="6"/>
        <v>0.44187987244919419</v>
      </c>
      <c r="N25">
        <f t="shared" si="7"/>
        <v>2.9682284170184072</v>
      </c>
      <c r="O25">
        <f t="shared" si="8"/>
        <v>0.4083192009586728</v>
      </c>
      <c r="P25">
        <f t="shared" si="9"/>
        <v>0.2580020561196037</v>
      </c>
      <c r="Q25">
        <f t="shared" si="10"/>
        <v>41.244894430451573</v>
      </c>
      <c r="R25">
        <f t="shared" si="11"/>
        <v>23.212800102571457</v>
      </c>
      <c r="S25">
        <f t="shared" si="12"/>
        <v>23.0169</v>
      </c>
      <c r="T25">
        <f t="shared" si="13"/>
        <v>2.8226072748155753</v>
      </c>
      <c r="U25">
        <f t="shared" si="14"/>
        <v>66.937126015366729</v>
      </c>
      <c r="V25">
        <f t="shared" si="15"/>
        <v>1.9870796752053101</v>
      </c>
      <c r="W25">
        <f t="shared" si="16"/>
        <v>2.9685763245185295</v>
      </c>
      <c r="X25">
        <f t="shared" si="17"/>
        <v>0.83552759961026513</v>
      </c>
      <c r="Y25">
        <f t="shared" si="18"/>
        <v>-150.85694108704263</v>
      </c>
      <c r="Z25">
        <f t="shared" si="19"/>
        <v>133.74733240361195</v>
      </c>
      <c r="AA25">
        <f t="shared" si="20"/>
        <v>9.3818274283169352</v>
      </c>
      <c r="AB25">
        <f t="shared" si="21"/>
        <v>33.517113175337826</v>
      </c>
      <c r="AC25">
        <v>0</v>
      </c>
      <c r="AD25">
        <v>0</v>
      </c>
      <c r="AE25">
        <f t="shared" si="22"/>
        <v>1</v>
      </c>
      <c r="AF25">
        <f t="shared" si="23"/>
        <v>0</v>
      </c>
      <c r="AG25">
        <f t="shared" si="24"/>
        <v>54620.948751964061</v>
      </c>
      <c r="AH25" t="s">
        <v>298</v>
      </c>
      <c r="AI25">
        <v>10337.700000000001</v>
      </c>
      <c r="AJ25">
        <v>747.94884615384603</v>
      </c>
      <c r="AK25">
        <v>3463.02</v>
      </c>
      <c r="AL25">
        <f t="shared" si="25"/>
        <v>2715.0711538461537</v>
      </c>
      <c r="AM25">
        <f t="shared" si="26"/>
        <v>0.78401832904405799</v>
      </c>
      <c r="AN25">
        <v>-1.01675979031626</v>
      </c>
      <c r="AO25" t="s">
        <v>334</v>
      </c>
      <c r="AP25">
        <v>10332.5</v>
      </c>
      <c r="AQ25">
        <v>931.91280769230798</v>
      </c>
      <c r="AR25">
        <v>2830.79</v>
      </c>
      <c r="AS25">
        <f t="shared" si="27"/>
        <v>0.67079408656512562</v>
      </c>
      <c r="AT25">
        <v>0.5</v>
      </c>
      <c r="AU25">
        <f t="shared" si="28"/>
        <v>210.56218200757465</v>
      </c>
      <c r="AV25">
        <f t="shared" si="29"/>
        <v>11.290455511736775</v>
      </c>
      <c r="AW25">
        <f t="shared" si="30"/>
        <v>70.621933272465384</v>
      </c>
      <c r="AX25">
        <f t="shared" si="31"/>
        <v>0.71992623967161118</v>
      </c>
      <c r="AY25">
        <f t="shared" si="32"/>
        <v>5.8449314994324583E-2</v>
      </c>
      <c r="AZ25">
        <f t="shared" si="33"/>
        <v>0.22334048092581929</v>
      </c>
      <c r="BA25" t="s">
        <v>335</v>
      </c>
      <c r="BB25">
        <v>792.83</v>
      </c>
      <c r="BC25">
        <f t="shared" si="34"/>
        <v>2037.96</v>
      </c>
      <c r="BD25">
        <f t="shared" si="35"/>
        <v>0.93175390699900484</v>
      </c>
      <c r="BE25">
        <f t="shared" si="36"/>
        <v>0.23677341312790476</v>
      </c>
      <c r="BF25">
        <f t="shared" si="37"/>
        <v>0.91167643235838891</v>
      </c>
      <c r="BG25">
        <f t="shared" si="38"/>
        <v>0.23285945898853766</v>
      </c>
      <c r="BH25">
        <f t="shared" si="39"/>
        <v>0.7926948143521243</v>
      </c>
      <c r="BI25">
        <f t="shared" si="40"/>
        <v>0.2073051856478757</v>
      </c>
      <c r="BJ25">
        <v>1654</v>
      </c>
      <c r="BK25">
        <v>300</v>
      </c>
      <c r="BL25">
        <v>300</v>
      </c>
      <c r="BM25">
        <v>300</v>
      </c>
      <c r="BN25">
        <v>10332.5</v>
      </c>
      <c r="BO25">
        <v>2733.17</v>
      </c>
      <c r="BP25">
        <v>-8.3585499999999993E-3</v>
      </c>
      <c r="BQ25">
        <v>-2.39</v>
      </c>
      <c r="BR25">
        <f t="shared" si="41"/>
        <v>249.79499999999999</v>
      </c>
      <c r="BS25">
        <f t="shared" si="42"/>
        <v>210.56218200757465</v>
      </c>
      <c r="BT25">
        <f t="shared" si="43"/>
        <v>0.84293993878009832</v>
      </c>
      <c r="BU25">
        <f t="shared" si="44"/>
        <v>0.1958798775601967</v>
      </c>
      <c r="BV25">
        <v>6</v>
      </c>
      <c r="BW25">
        <v>0.5</v>
      </c>
      <c r="BX25" t="s">
        <v>299</v>
      </c>
      <c r="BY25">
        <v>1599675948.0999999</v>
      </c>
      <c r="BZ25">
        <v>384.84899999999999</v>
      </c>
      <c r="CA25">
        <v>399.97699999999998</v>
      </c>
      <c r="CB25">
        <v>19.455100000000002</v>
      </c>
      <c r="CC25">
        <v>15.430099999999999</v>
      </c>
      <c r="CD25">
        <v>387.66300000000001</v>
      </c>
      <c r="CE25">
        <v>19.6069</v>
      </c>
      <c r="CF25">
        <v>500.01100000000002</v>
      </c>
      <c r="CG25">
        <v>102.03700000000001</v>
      </c>
      <c r="CH25">
        <v>9.9698099999999998E-2</v>
      </c>
      <c r="CI25">
        <v>23.852699999999999</v>
      </c>
      <c r="CJ25">
        <v>23.0169</v>
      </c>
      <c r="CK25">
        <v>999.9</v>
      </c>
      <c r="CL25">
        <v>0</v>
      </c>
      <c r="CM25">
        <v>0</v>
      </c>
      <c r="CN25">
        <v>10018.1</v>
      </c>
      <c r="CO25">
        <v>0</v>
      </c>
      <c r="CP25">
        <v>1.5289399999999999E-3</v>
      </c>
      <c r="CQ25">
        <v>249.79499999999999</v>
      </c>
      <c r="CR25">
        <v>0.90001299999999995</v>
      </c>
      <c r="CS25">
        <v>9.9987199999999998E-2</v>
      </c>
      <c r="CT25">
        <v>0</v>
      </c>
      <c r="CU25">
        <v>931.86800000000005</v>
      </c>
      <c r="CV25">
        <v>5.0011200000000002</v>
      </c>
      <c r="CW25">
        <v>2281.38</v>
      </c>
      <c r="CX25">
        <v>2398.1</v>
      </c>
      <c r="CY25">
        <v>38.561999999999998</v>
      </c>
      <c r="CZ25">
        <v>42.75</v>
      </c>
      <c r="DA25">
        <v>40.811999999999998</v>
      </c>
      <c r="DB25">
        <v>42.125</v>
      </c>
      <c r="DC25">
        <v>40.561999999999998</v>
      </c>
      <c r="DD25">
        <v>220.32</v>
      </c>
      <c r="DE25">
        <v>24.48</v>
      </c>
      <c r="DF25">
        <v>0</v>
      </c>
      <c r="DG25">
        <v>109.700000047684</v>
      </c>
      <c r="DH25">
        <v>0</v>
      </c>
      <c r="DI25">
        <v>931.91280769230798</v>
      </c>
      <c r="DJ25">
        <v>-0.91688888870247198</v>
      </c>
      <c r="DK25">
        <v>-12.300854743337601</v>
      </c>
      <c r="DL25">
        <v>2284.2646153846199</v>
      </c>
      <c r="DM25">
        <v>15</v>
      </c>
      <c r="DN25">
        <v>1599675920.0999999</v>
      </c>
      <c r="DO25" t="s">
        <v>336</v>
      </c>
      <c r="DP25">
        <v>1599675917.5999999</v>
      </c>
      <c r="DQ25">
        <v>1599675920.0999999</v>
      </c>
      <c r="DR25">
        <v>50</v>
      </c>
      <c r="DS25">
        <v>-6.0000000000000001E-3</v>
      </c>
      <c r="DT25">
        <v>-1E-3</v>
      </c>
      <c r="DU25">
        <v>-2.8140000000000001</v>
      </c>
      <c r="DV25">
        <v>-0.152</v>
      </c>
      <c r="DW25">
        <v>400</v>
      </c>
      <c r="DX25">
        <v>15</v>
      </c>
      <c r="DY25">
        <v>0.17</v>
      </c>
      <c r="DZ25">
        <v>0.02</v>
      </c>
      <c r="EA25">
        <v>399.99237499999998</v>
      </c>
      <c r="EB25">
        <v>-8.0228893058348599E-2</v>
      </c>
      <c r="EC25">
        <v>4.2889210473032797E-2</v>
      </c>
      <c r="ED25">
        <v>1</v>
      </c>
      <c r="EE25">
        <v>384.89867500000003</v>
      </c>
      <c r="EF25">
        <v>-0.47841275797391303</v>
      </c>
      <c r="EG25">
        <v>4.8506384889000199E-2</v>
      </c>
      <c r="EH25">
        <v>1</v>
      </c>
      <c r="EI25">
        <v>15.428537499999999</v>
      </c>
      <c r="EJ25">
        <v>-9.0844277673789403E-4</v>
      </c>
      <c r="EK25">
        <v>1.8864897958906499E-3</v>
      </c>
      <c r="EL25">
        <v>1</v>
      </c>
      <c r="EM25">
        <v>19.465610000000002</v>
      </c>
      <c r="EN25">
        <v>-6.2818761726095199E-2</v>
      </c>
      <c r="EO25">
        <v>6.2711163280553201E-3</v>
      </c>
      <c r="EP25">
        <v>1</v>
      </c>
      <c r="EQ25">
        <v>4</v>
      </c>
      <c r="ER25">
        <v>4</v>
      </c>
      <c r="ES25" t="s">
        <v>306</v>
      </c>
      <c r="ET25">
        <v>100</v>
      </c>
      <c r="EU25">
        <v>100</v>
      </c>
      <c r="EV25">
        <v>-2.8140000000000001</v>
      </c>
      <c r="EW25">
        <v>-0.15179999999999999</v>
      </c>
      <c r="EX25">
        <v>-2.8138571428571599</v>
      </c>
      <c r="EY25">
        <v>0</v>
      </c>
      <c r="EZ25">
        <v>0</v>
      </c>
      <c r="FA25">
        <v>0</v>
      </c>
      <c r="FB25">
        <v>-0.15179499999999499</v>
      </c>
      <c r="FC25">
        <v>0</v>
      </c>
      <c r="FD25">
        <v>0</v>
      </c>
      <c r="FE25">
        <v>0</v>
      </c>
      <c r="FF25">
        <v>-1</v>
      </c>
      <c r="FG25">
        <v>-1</v>
      </c>
      <c r="FH25">
        <v>-1</v>
      </c>
      <c r="FI25">
        <v>-1</v>
      </c>
      <c r="FJ25">
        <v>0.5</v>
      </c>
      <c r="FK25">
        <v>0.5</v>
      </c>
      <c r="FL25">
        <v>2</v>
      </c>
      <c r="FM25">
        <v>508.863</v>
      </c>
      <c r="FN25">
        <v>498.29</v>
      </c>
      <c r="FO25">
        <v>21.343800000000002</v>
      </c>
      <c r="FP25">
        <v>28.279299999999999</v>
      </c>
      <c r="FQ25">
        <v>30.0002</v>
      </c>
      <c r="FR25">
        <v>28.3553</v>
      </c>
      <c r="FS25">
        <v>28.356999999999999</v>
      </c>
      <c r="FT25">
        <v>20.291699999999999</v>
      </c>
      <c r="FU25">
        <v>100</v>
      </c>
      <c r="FV25">
        <v>0</v>
      </c>
      <c r="FW25">
        <v>21.021100000000001</v>
      </c>
      <c r="FX25">
        <v>400</v>
      </c>
      <c r="FY25">
        <v>14.379300000000001</v>
      </c>
      <c r="FZ25">
        <v>101.584</v>
      </c>
      <c r="GA25">
        <v>101.747</v>
      </c>
    </row>
    <row r="26" spans="1:183" x14ac:dyDescent="0.35">
      <c r="A26">
        <v>9</v>
      </c>
      <c r="B26">
        <v>1599676063.5</v>
      </c>
      <c r="C26">
        <v>1278.4000000953699</v>
      </c>
      <c r="D26" t="s">
        <v>337</v>
      </c>
      <c r="E26" t="s">
        <v>338</v>
      </c>
      <c r="F26">
        <v>1599676063.5</v>
      </c>
      <c r="G26">
        <f t="shared" si="0"/>
        <v>3.2774830425282048E-3</v>
      </c>
      <c r="H26">
        <f t="shared" si="1"/>
        <v>6.9046145493564062</v>
      </c>
      <c r="I26">
        <f t="shared" si="2"/>
        <v>390.20299999999997</v>
      </c>
      <c r="J26">
        <f t="shared" si="3"/>
        <v>356.79178824445353</v>
      </c>
      <c r="K26">
        <f t="shared" si="4"/>
        <v>36.442104671535269</v>
      </c>
      <c r="L26">
        <f t="shared" si="5"/>
        <v>39.854668850742897</v>
      </c>
      <c r="M26">
        <f t="shared" si="6"/>
        <v>0.41502488006291582</v>
      </c>
      <c r="N26">
        <f t="shared" si="7"/>
        <v>2.9689328428510628</v>
      </c>
      <c r="O26">
        <f t="shared" si="8"/>
        <v>0.38527887719217552</v>
      </c>
      <c r="P26">
        <f t="shared" si="9"/>
        <v>0.24329395726484129</v>
      </c>
      <c r="Q26">
        <f t="shared" si="10"/>
        <v>24.736417466742505</v>
      </c>
      <c r="R26">
        <f t="shared" si="11"/>
        <v>23.197596359487989</v>
      </c>
      <c r="S26">
        <f t="shared" si="12"/>
        <v>23.015699999999999</v>
      </c>
      <c r="T26">
        <f t="shared" si="13"/>
        <v>2.8224022984388366</v>
      </c>
      <c r="U26">
        <f t="shared" si="14"/>
        <v>66.318246180121363</v>
      </c>
      <c r="V26">
        <f t="shared" si="15"/>
        <v>1.9739348894712301</v>
      </c>
      <c r="W26">
        <f t="shared" si="16"/>
        <v>2.9764582195222609</v>
      </c>
      <c r="X26">
        <f t="shared" si="17"/>
        <v>0.84846740896760653</v>
      </c>
      <c r="Y26">
        <f t="shared" si="18"/>
        <v>-144.53700217549383</v>
      </c>
      <c r="Z26">
        <f t="shared" si="19"/>
        <v>141.0298417510983</v>
      </c>
      <c r="AA26">
        <f t="shared" si="20"/>
        <v>9.8924677631655982</v>
      </c>
      <c r="AB26">
        <f t="shared" si="21"/>
        <v>31.121724805512585</v>
      </c>
      <c r="AC26">
        <v>0</v>
      </c>
      <c r="AD26">
        <v>0</v>
      </c>
      <c r="AE26">
        <f t="shared" si="22"/>
        <v>1</v>
      </c>
      <c r="AF26">
        <f t="shared" si="23"/>
        <v>0</v>
      </c>
      <c r="AG26">
        <f t="shared" si="24"/>
        <v>54633.764959876913</v>
      </c>
      <c r="AH26" t="s">
        <v>298</v>
      </c>
      <c r="AI26">
        <v>10337.700000000001</v>
      </c>
      <c r="AJ26">
        <v>747.94884615384603</v>
      </c>
      <c r="AK26">
        <v>3463.02</v>
      </c>
      <c r="AL26">
        <f t="shared" si="25"/>
        <v>2715.0711538461537</v>
      </c>
      <c r="AM26">
        <f t="shared" si="26"/>
        <v>0.78401832904405799</v>
      </c>
      <c r="AN26">
        <v>-1.01675979031626</v>
      </c>
      <c r="AO26" t="s">
        <v>339</v>
      </c>
      <c r="AP26">
        <v>10324.6</v>
      </c>
      <c r="AQ26">
        <v>877.02692307692303</v>
      </c>
      <c r="AR26">
        <v>2899.68</v>
      </c>
      <c r="AS26">
        <f t="shared" si="27"/>
        <v>0.6975435485719379</v>
      </c>
      <c r="AT26">
        <v>0.5</v>
      </c>
      <c r="AU26">
        <f t="shared" si="28"/>
        <v>126.33473965196416</v>
      </c>
      <c r="AV26">
        <f t="shared" si="29"/>
        <v>6.9046145493564062</v>
      </c>
      <c r="AW26">
        <f t="shared" si="30"/>
        <v>44.061991302371496</v>
      </c>
      <c r="AX26">
        <f t="shared" si="31"/>
        <v>0.72834243778623853</v>
      </c>
      <c r="AY26">
        <f t="shared" si="32"/>
        <v>6.2701473573262792E-2</v>
      </c>
      <c r="AZ26">
        <f t="shared" si="33"/>
        <v>0.1942766098328092</v>
      </c>
      <c r="BA26" t="s">
        <v>340</v>
      </c>
      <c r="BB26">
        <v>787.72</v>
      </c>
      <c r="BC26">
        <f t="shared" si="34"/>
        <v>2111.96</v>
      </c>
      <c r="BD26">
        <f t="shared" si="35"/>
        <v>0.95771372418183898</v>
      </c>
      <c r="BE26">
        <f t="shared" si="36"/>
        <v>0.21057077710910929</v>
      </c>
      <c r="BF26">
        <f t="shared" si="37"/>
        <v>0.94001198677058062</v>
      </c>
      <c r="BG26">
        <f t="shared" si="38"/>
        <v>0.20748627497366912</v>
      </c>
      <c r="BH26">
        <f t="shared" si="39"/>
        <v>0.86019053117067168</v>
      </c>
      <c r="BI26">
        <f t="shared" si="40"/>
        <v>0.13980946882932832</v>
      </c>
      <c r="BJ26">
        <v>1656</v>
      </c>
      <c r="BK26">
        <v>300</v>
      </c>
      <c r="BL26">
        <v>300</v>
      </c>
      <c r="BM26">
        <v>300</v>
      </c>
      <c r="BN26">
        <v>10324.6</v>
      </c>
      <c r="BO26">
        <v>2819.72</v>
      </c>
      <c r="BP26">
        <v>-8.4377199999999992E-3</v>
      </c>
      <c r="BQ26">
        <v>-6.57</v>
      </c>
      <c r="BR26">
        <f t="shared" si="41"/>
        <v>149.881</v>
      </c>
      <c r="BS26">
        <f t="shared" si="42"/>
        <v>126.33473965196416</v>
      </c>
      <c r="BT26">
        <f t="shared" si="43"/>
        <v>0.84290029858330384</v>
      </c>
      <c r="BU26">
        <f t="shared" si="44"/>
        <v>0.19580059716660778</v>
      </c>
      <c r="BV26">
        <v>6</v>
      </c>
      <c r="BW26">
        <v>0.5</v>
      </c>
      <c r="BX26" t="s">
        <v>299</v>
      </c>
      <c r="BY26">
        <v>1599676063.5</v>
      </c>
      <c r="BZ26">
        <v>390.20299999999997</v>
      </c>
      <c r="CA26">
        <v>400.02199999999999</v>
      </c>
      <c r="CB26">
        <v>19.3261</v>
      </c>
      <c r="CC26">
        <v>15.4696</v>
      </c>
      <c r="CD26">
        <v>392.98700000000002</v>
      </c>
      <c r="CE26">
        <v>19.4771</v>
      </c>
      <c r="CF26">
        <v>500.06099999999998</v>
      </c>
      <c r="CG26">
        <v>102.039</v>
      </c>
      <c r="CH26">
        <v>9.9294300000000002E-2</v>
      </c>
      <c r="CI26">
        <v>23.896799999999999</v>
      </c>
      <c r="CJ26">
        <v>23.015699999999999</v>
      </c>
      <c r="CK26">
        <v>999.9</v>
      </c>
      <c r="CL26">
        <v>0</v>
      </c>
      <c r="CM26">
        <v>0</v>
      </c>
      <c r="CN26">
        <v>10021.9</v>
      </c>
      <c r="CO26">
        <v>0</v>
      </c>
      <c r="CP26">
        <v>1.5289399999999999E-3</v>
      </c>
      <c r="CQ26">
        <v>149.881</v>
      </c>
      <c r="CR26">
        <v>0.89999799999999996</v>
      </c>
      <c r="CS26">
        <v>0.10000199999999999</v>
      </c>
      <c r="CT26">
        <v>0</v>
      </c>
      <c r="CU26">
        <v>876.66499999999996</v>
      </c>
      <c r="CV26">
        <v>5.0011200000000002</v>
      </c>
      <c r="CW26">
        <v>1281.05</v>
      </c>
      <c r="CX26">
        <v>1419.3</v>
      </c>
      <c r="CY26">
        <v>38.125</v>
      </c>
      <c r="CZ26">
        <v>42.5</v>
      </c>
      <c r="DA26">
        <v>40.5</v>
      </c>
      <c r="DB26">
        <v>41.875</v>
      </c>
      <c r="DC26">
        <v>40.25</v>
      </c>
      <c r="DD26">
        <v>130.38999999999999</v>
      </c>
      <c r="DE26">
        <v>14.49</v>
      </c>
      <c r="DF26">
        <v>0</v>
      </c>
      <c r="DG26">
        <v>114.89999985694899</v>
      </c>
      <c r="DH26">
        <v>0</v>
      </c>
      <c r="DI26">
        <v>877.02692307692303</v>
      </c>
      <c r="DJ26">
        <v>-1.7634187992413799</v>
      </c>
      <c r="DK26">
        <v>0.29230765708709699</v>
      </c>
      <c r="DL26">
        <v>1282.48961538462</v>
      </c>
      <c r="DM26">
        <v>15</v>
      </c>
      <c r="DN26">
        <v>1599676033.5</v>
      </c>
      <c r="DO26" t="s">
        <v>341</v>
      </c>
      <c r="DP26">
        <v>1599676026.5</v>
      </c>
      <c r="DQ26">
        <v>1599676033.5</v>
      </c>
      <c r="DR26">
        <v>51</v>
      </c>
      <c r="DS26">
        <v>3.1E-2</v>
      </c>
      <c r="DT26">
        <v>1E-3</v>
      </c>
      <c r="DU26">
        <v>-2.7829999999999999</v>
      </c>
      <c r="DV26">
        <v>-0.151</v>
      </c>
      <c r="DW26">
        <v>400</v>
      </c>
      <c r="DX26">
        <v>15</v>
      </c>
      <c r="DY26">
        <v>0.21</v>
      </c>
      <c r="DZ26">
        <v>0.02</v>
      </c>
      <c r="EA26">
        <v>399.97643902439</v>
      </c>
      <c r="EB26">
        <v>-7.4843205572535203E-3</v>
      </c>
      <c r="EC26">
        <v>4.7567691833483097E-2</v>
      </c>
      <c r="ED26">
        <v>1</v>
      </c>
      <c r="EE26">
        <v>390.21526829268299</v>
      </c>
      <c r="EF26">
        <v>-0.30712891985920898</v>
      </c>
      <c r="EG26">
        <v>3.8948386353276902E-2</v>
      </c>
      <c r="EH26">
        <v>1</v>
      </c>
      <c r="EI26">
        <v>15.467670731707299</v>
      </c>
      <c r="EJ26">
        <v>3.14843205577196E-3</v>
      </c>
      <c r="EK26">
        <v>1.5314975776861499E-3</v>
      </c>
      <c r="EL26">
        <v>1</v>
      </c>
      <c r="EM26">
        <v>19.341168292682902</v>
      </c>
      <c r="EN26">
        <v>-9.1812543554004894E-2</v>
      </c>
      <c r="EO26">
        <v>9.1194361995282792E-3</v>
      </c>
      <c r="EP26">
        <v>1</v>
      </c>
      <c r="EQ26">
        <v>4</v>
      </c>
      <c r="ER26">
        <v>4</v>
      </c>
      <c r="ES26" t="s">
        <v>306</v>
      </c>
      <c r="ET26">
        <v>100</v>
      </c>
      <c r="EU26">
        <v>100</v>
      </c>
      <c r="EV26">
        <v>-2.7839999999999998</v>
      </c>
      <c r="EW26">
        <v>-0.151</v>
      </c>
      <c r="EX26">
        <v>-2.78314999999998</v>
      </c>
      <c r="EY26">
        <v>0</v>
      </c>
      <c r="EZ26">
        <v>0</v>
      </c>
      <c r="FA26">
        <v>0</v>
      </c>
      <c r="FB26">
        <v>-0.15101499999999901</v>
      </c>
      <c r="FC26">
        <v>0</v>
      </c>
      <c r="FD26">
        <v>0</v>
      </c>
      <c r="FE26">
        <v>0</v>
      </c>
      <c r="FF26">
        <v>-1</v>
      </c>
      <c r="FG26">
        <v>-1</v>
      </c>
      <c r="FH26">
        <v>-1</v>
      </c>
      <c r="FI26">
        <v>-1</v>
      </c>
      <c r="FJ26">
        <v>0.6</v>
      </c>
      <c r="FK26">
        <v>0.5</v>
      </c>
      <c r="FL26">
        <v>2</v>
      </c>
      <c r="FM26">
        <v>508.86500000000001</v>
      </c>
      <c r="FN26">
        <v>498.00299999999999</v>
      </c>
      <c r="FO26">
        <v>21.202400000000001</v>
      </c>
      <c r="FP26">
        <v>28.2745</v>
      </c>
      <c r="FQ26">
        <v>30</v>
      </c>
      <c r="FR26">
        <v>28.348299999999998</v>
      </c>
      <c r="FS26">
        <v>28.3522</v>
      </c>
      <c r="FT26">
        <v>20.296199999999999</v>
      </c>
      <c r="FU26">
        <v>100</v>
      </c>
      <c r="FV26">
        <v>0</v>
      </c>
      <c r="FW26">
        <v>21.200800000000001</v>
      </c>
      <c r="FX26">
        <v>400</v>
      </c>
      <c r="FY26">
        <v>14.7164</v>
      </c>
      <c r="FZ26">
        <v>101.58499999999999</v>
      </c>
      <c r="GA26">
        <v>101.752</v>
      </c>
    </row>
    <row r="27" spans="1:183" x14ac:dyDescent="0.35">
      <c r="A27">
        <v>10</v>
      </c>
      <c r="B27">
        <v>1599676137.5</v>
      </c>
      <c r="C27">
        <v>1352.4000000953699</v>
      </c>
      <c r="D27" t="s">
        <v>342</v>
      </c>
      <c r="E27" t="s">
        <v>343</v>
      </c>
      <c r="F27">
        <v>1599676137.5</v>
      </c>
      <c r="G27">
        <f t="shared" si="0"/>
        <v>3.2118696124941904E-3</v>
      </c>
      <c r="H27">
        <f t="shared" si="1"/>
        <v>4.2553654536079399</v>
      </c>
      <c r="I27">
        <f t="shared" si="2"/>
        <v>393.322</v>
      </c>
      <c r="J27">
        <f t="shared" si="3"/>
        <v>370.43540266415863</v>
      </c>
      <c r="K27">
        <f t="shared" si="4"/>
        <v>37.836611606250777</v>
      </c>
      <c r="L27">
        <f t="shared" si="5"/>
        <v>40.174269638277394</v>
      </c>
      <c r="M27">
        <f t="shared" si="6"/>
        <v>0.40819566009867558</v>
      </c>
      <c r="N27">
        <f t="shared" si="7"/>
        <v>2.9670809491431154</v>
      </c>
      <c r="O27">
        <f t="shared" si="8"/>
        <v>0.37936750077314357</v>
      </c>
      <c r="P27">
        <f t="shared" si="9"/>
        <v>0.23952490488790512</v>
      </c>
      <c r="Q27">
        <f t="shared" si="10"/>
        <v>16.484474911274784</v>
      </c>
      <c r="R27">
        <f t="shared" si="11"/>
        <v>23.13908373952302</v>
      </c>
      <c r="S27">
        <f t="shared" si="12"/>
        <v>22.9663</v>
      </c>
      <c r="T27">
        <f t="shared" si="13"/>
        <v>2.8139753982819382</v>
      </c>
      <c r="U27">
        <f t="shared" si="14"/>
        <v>66.274629682368186</v>
      </c>
      <c r="V27">
        <f t="shared" si="15"/>
        <v>1.9694607276260598</v>
      </c>
      <c r="W27">
        <f t="shared" si="16"/>
        <v>2.9716661368988655</v>
      </c>
      <c r="X27">
        <f t="shared" si="17"/>
        <v>0.84451467065587837</v>
      </c>
      <c r="Y27">
        <f t="shared" si="18"/>
        <v>-141.64344991099381</v>
      </c>
      <c r="Z27">
        <f t="shared" si="19"/>
        <v>144.55699800926513</v>
      </c>
      <c r="AA27">
        <f t="shared" si="20"/>
        <v>10.142296905503697</v>
      </c>
      <c r="AB27">
        <f t="shared" si="21"/>
        <v>29.540319915049793</v>
      </c>
      <c r="AC27">
        <v>0</v>
      </c>
      <c r="AD27">
        <v>0</v>
      </c>
      <c r="AE27">
        <f t="shared" si="22"/>
        <v>1</v>
      </c>
      <c r="AF27">
        <f t="shared" si="23"/>
        <v>0</v>
      </c>
      <c r="AG27">
        <f t="shared" si="24"/>
        <v>54583.837549312382</v>
      </c>
      <c r="AH27" t="s">
        <v>298</v>
      </c>
      <c r="AI27">
        <v>10337.700000000001</v>
      </c>
      <c r="AJ27">
        <v>747.94884615384603</v>
      </c>
      <c r="AK27">
        <v>3463.02</v>
      </c>
      <c r="AL27">
        <f t="shared" si="25"/>
        <v>2715.0711538461537</v>
      </c>
      <c r="AM27">
        <f t="shared" si="26"/>
        <v>0.78401832904405799</v>
      </c>
      <c r="AN27">
        <v>-1.01675979031626</v>
      </c>
      <c r="AO27" t="s">
        <v>344</v>
      </c>
      <c r="AP27">
        <v>10320.200000000001</v>
      </c>
      <c r="AQ27">
        <v>844.93592307692302</v>
      </c>
      <c r="AR27">
        <v>2927.59</v>
      </c>
      <c r="AS27">
        <f t="shared" si="27"/>
        <v>0.71138857453505344</v>
      </c>
      <c r="AT27">
        <v>0.5</v>
      </c>
      <c r="AU27">
        <f t="shared" si="28"/>
        <v>84.23711534184288</v>
      </c>
      <c r="AV27">
        <f t="shared" si="29"/>
        <v>4.2553654536079399</v>
      </c>
      <c r="AW27">
        <f t="shared" si="30"/>
        <v>29.962660702989243</v>
      </c>
      <c r="AX27">
        <f t="shared" si="31"/>
        <v>0.73026960742453695</v>
      </c>
      <c r="AY27">
        <f t="shared" si="32"/>
        <v>6.2586725845601113E-2</v>
      </c>
      <c r="AZ27">
        <f t="shared" si="33"/>
        <v>0.18289104690205932</v>
      </c>
      <c r="BA27" t="s">
        <v>345</v>
      </c>
      <c r="BB27">
        <v>789.66</v>
      </c>
      <c r="BC27">
        <f t="shared" si="34"/>
        <v>2137.9300000000003</v>
      </c>
      <c r="BD27">
        <f t="shared" si="35"/>
        <v>0.97414512024391664</v>
      </c>
      <c r="BE27">
        <f t="shared" si="36"/>
        <v>0.2002835383188197</v>
      </c>
      <c r="BF27">
        <f t="shared" si="37"/>
        <v>0.95550319062753253</v>
      </c>
      <c r="BG27">
        <f t="shared" si="38"/>
        <v>0.19720661804443426</v>
      </c>
      <c r="BH27">
        <f t="shared" si="39"/>
        <v>0.91041629861176965</v>
      </c>
      <c r="BI27">
        <f t="shared" si="40"/>
        <v>8.9583701388230352E-2</v>
      </c>
      <c r="BJ27">
        <v>1658</v>
      </c>
      <c r="BK27">
        <v>300</v>
      </c>
      <c r="BL27">
        <v>300</v>
      </c>
      <c r="BM27">
        <v>300</v>
      </c>
      <c r="BN27">
        <v>10320.200000000001</v>
      </c>
      <c r="BO27">
        <v>2865.92</v>
      </c>
      <c r="BP27">
        <v>-8.47673E-3</v>
      </c>
      <c r="BQ27">
        <v>-11.37</v>
      </c>
      <c r="BR27">
        <f t="shared" si="41"/>
        <v>99.943700000000007</v>
      </c>
      <c r="BS27">
        <f t="shared" si="42"/>
        <v>84.23711534184288</v>
      </c>
      <c r="BT27">
        <f t="shared" si="43"/>
        <v>0.84284567553375422</v>
      </c>
      <c r="BU27">
        <f t="shared" si="44"/>
        <v>0.19569135106750854</v>
      </c>
      <c r="BV27">
        <v>6</v>
      </c>
      <c r="BW27">
        <v>0.5</v>
      </c>
      <c r="BX27" t="s">
        <v>299</v>
      </c>
      <c r="BY27">
        <v>1599676137.5</v>
      </c>
      <c r="BZ27">
        <v>393.322</v>
      </c>
      <c r="CA27">
        <v>399.94400000000002</v>
      </c>
      <c r="CB27">
        <v>19.2818</v>
      </c>
      <c r="CC27">
        <v>15.5021</v>
      </c>
      <c r="CD27">
        <v>396.13200000000001</v>
      </c>
      <c r="CE27">
        <v>19.4328</v>
      </c>
      <c r="CF27">
        <v>500.03</v>
      </c>
      <c r="CG27">
        <v>102.041</v>
      </c>
      <c r="CH27">
        <v>9.9916699999999997E-2</v>
      </c>
      <c r="CI27">
        <v>23.87</v>
      </c>
      <c r="CJ27">
        <v>22.9663</v>
      </c>
      <c r="CK27">
        <v>999.9</v>
      </c>
      <c r="CL27">
        <v>0</v>
      </c>
      <c r="CM27">
        <v>0</v>
      </c>
      <c r="CN27">
        <v>10011.200000000001</v>
      </c>
      <c r="CO27">
        <v>0</v>
      </c>
      <c r="CP27">
        <v>1.5289399999999999E-3</v>
      </c>
      <c r="CQ27">
        <v>99.943700000000007</v>
      </c>
      <c r="CR27">
        <v>0.900119</v>
      </c>
      <c r="CS27">
        <v>9.9880899999999995E-2</v>
      </c>
      <c r="CT27">
        <v>0</v>
      </c>
      <c r="CU27">
        <v>845.38800000000003</v>
      </c>
      <c r="CV27">
        <v>5.0011200000000002</v>
      </c>
      <c r="CW27">
        <v>817.86800000000005</v>
      </c>
      <c r="CX27">
        <v>930.11199999999997</v>
      </c>
      <c r="CY27">
        <v>37.936999999999998</v>
      </c>
      <c r="CZ27">
        <v>42.375</v>
      </c>
      <c r="DA27">
        <v>40.311999999999998</v>
      </c>
      <c r="DB27">
        <v>41.811999999999998</v>
      </c>
      <c r="DC27">
        <v>40.125</v>
      </c>
      <c r="DD27">
        <v>85.46</v>
      </c>
      <c r="DE27">
        <v>9.48</v>
      </c>
      <c r="DF27">
        <v>0</v>
      </c>
      <c r="DG27">
        <v>73.700000047683702</v>
      </c>
      <c r="DH27">
        <v>0</v>
      </c>
      <c r="DI27">
        <v>844.93592307692302</v>
      </c>
      <c r="DJ27">
        <v>5.0774017151203301</v>
      </c>
      <c r="DK27">
        <v>4.2492649473257798</v>
      </c>
      <c r="DL27">
        <v>817.40203846153804</v>
      </c>
      <c r="DM27">
        <v>15</v>
      </c>
      <c r="DN27">
        <v>1599676156.5</v>
      </c>
      <c r="DO27" t="s">
        <v>346</v>
      </c>
      <c r="DP27">
        <v>1599676156.5</v>
      </c>
      <c r="DQ27">
        <v>1599676033.5</v>
      </c>
      <c r="DR27">
        <v>52</v>
      </c>
      <c r="DS27">
        <v>-2.7E-2</v>
      </c>
      <c r="DT27">
        <v>1E-3</v>
      </c>
      <c r="DU27">
        <v>-2.81</v>
      </c>
      <c r="DV27">
        <v>-0.151</v>
      </c>
      <c r="DW27">
        <v>400</v>
      </c>
      <c r="DX27">
        <v>15</v>
      </c>
      <c r="DY27">
        <v>0.51</v>
      </c>
      <c r="DZ27">
        <v>0.02</v>
      </c>
      <c r="EA27">
        <v>399.99348780487799</v>
      </c>
      <c r="EB27">
        <v>9.4724738676492906E-2</v>
      </c>
      <c r="EC27">
        <v>4.4146166284520498E-2</v>
      </c>
      <c r="ED27">
        <v>1</v>
      </c>
      <c r="EE27">
        <v>393.36482926829302</v>
      </c>
      <c r="EF27">
        <v>3.8236933798241002E-2</v>
      </c>
      <c r="EG27">
        <v>1.6340735331433699E-2</v>
      </c>
      <c r="EH27">
        <v>1</v>
      </c>
      <c r="EI27">
        <v>15.504143902439001</v>
      </c>
      <c r="EJ27">
        <v>-1.9831358884991799E-2</v>
      </c>
      <c r="EK27">
        <v>2.2670544745291899E-3</v>
      </c>
      <c r="EL27">
        <v>1</v>
      </c>
      <c r="EM27">
        <v>19.320507317073201</v>
      </c>
      <c r="EN27">
        <v>-0.23242996515678699</v>
      </c>
      <c r="EO27">
        <v>2.31638742098914E-2</v>
      </c>
      <c r="EP27">
        <v>1</v>
      </c>
      <c r="EQ27">
        <v>4</v>
      </c>
      <c r="ER27">
        <v>4</v>
      </c>
      <c r="ES27" t="s">
        <v>306</v>
      </c>
      <c r="ET27">
        <v>100</v>
      </c>
      <c r="EU27">
        <v>100</v>
      </c>
      <c r="EV27">
        <v>-2.81</v>
      </c>
      <c r="EW27">
        <v>-0.151</v>
      </c>
      <c r="EX27">
        <v>-2.78314999999998</v>
      </c>
      <c r="EY27">
        <v>0</v>
      </c>
      <c r="EZ27">
        <v>0</v>
      </c>
      <c r="FA27">
        <v>0</v>
      </c>
      <c r="FB27">
        <v>-0.15101499999999901</v>
      </c>
      <c r="FC27">
        <v>0</v>
      </c>
      <c r="FD27">
        <v>0</v>
      </c>
      <c r="FE27">
        <v>0</v>
      </c>
      <c r="FF27">
        <v>-1</v>
      </c>
      <c r="FG27">
        <v>-1</v>
      </c>
      <c r="FH27">
        <v>-1</v>
      </c>
      <c r="FI27">
        <v>-1</v>
      </c>
      <c r="FJ27">
        <v>1.9</v>
      </c>
      <c r="FK27">
        <v>1.7</v>
      </c>
      <c r="FL27">
        <v>2</v>
      </c>
      <c r="FM27">
        <v>509.40300000000002</v>
      </c>
      <c r="FN27">
        <v>498.39699999999999</v>
      </c>
      <c r="FO27">
        <v>21.086099999999998</v>
      </c>
      <c r="FP27">
        <v>28.276900000000001</v>
      </c>
      <c r="FQ27">
        <v>30.0002</v>
      </c>
      <c r="FR27">
        <v>28.345600000000001</v>
      </c>
      <c r="FS27">
        <v>28.349799999999998</v>
      </c>
      <c r="FT27">
        <v>20.299600000000002</v>
      </c>
      <c r="FU27">
        <v>100</v>
      </c>
      <c r="FV27">
        <v>0</v>
      </c>
      <c r="FW27">
        <v>21.096599999999999</v>
      </c>
      <c r="FX27">
        <v>400</v>
      </c>
      <c r="FY27">
        <v>7.4896000000000003</v>
      </c>
      <c r="FZ27">
        <v>101.58799999999999</v>
      </c>
      <c r="GA27">
        <v>101.756</v>
      </c>
    </row>
    <row r="28" spans="1:183" x14ac:dyDescent="0.35">
      <c r="A28">
        <v>11</v>
      </c>
      <c r="B28">
        <v>1599676277.5</v>
      </c>
      <c r="C28">
        <v>1492.4000000953699</v>
      </c>
      <c r="D28" t="s">
        <v>347</v>
      </c>
      <c r="E28" t="s">
        <v>348</v>
      </c>
      <c r="F28">
        <v>1599676277.5</v>
      </c>
      <c r="G28">
        <f t="shared" si="0"/>
        <v>2.0056727618335064E-3</v>
      </c>
      <c r="H28">
        <f t="shared" si="1"/>
        <v>1.6001241632942091</v>
      </c>
      <c r="I28">
        <f t="shared" si="2"/>
        <v>397.09699999999998</v>
      </c>
      <c r="J28">
        <f t="shared" si="3"/>
        <v>384.29139102042308</v>
      </c>
      <c r="K28">
        <f t="shared" si="4"/>
        <v>39.252345830985583</v>
      </c>
      <c r="L28">
        <f t="shared" si="5"/>
        <v>40.560338161773998</v>
      </c>
      <c r="M28">
        <f t="shared" si="6"/>
        <v>0.31272026193285923</v>
      </c>
      <c r="N28">
        <f t="shared" si="7"/>
        <v>2.9651220540495729</v>
      </c>
      <c r="O28">
        <f t="shared" si="8"/>
        <v>0.29548464121128321</v>
      </c>
      <c r="P28">
        <f t="shared" si="9"/>
        <v>0.18614724791590975</v>
      </c>
      <c r="Q28">
        <f t="shared" si="10"/>
        <v>8.2483865453852019</v>
      </c>
      <c r="R28">
        <f t="shared" si="11"/>
        <v>23.38423500308631</v>
      </c>
      <c r="S28">
        <f t="shared" si="12"/>
        <v>23.049199999999999</v>
      </c>
      <c r="T28">
        <f t="shared" si="13"/>
        <v>2.8281294506632637</v>
      </c>
      <c r="U28">
        <f t="shared" si="14"/>
        <v>72.482228336228587</v>
      </c>
      <c r="V28">
        <f t="shared" si="15"/>
        <v>2.1517161491577999</v>
      </c>
      <c r="W28">
        <f t="shared" si="16"/>
        <v>2.9686120288361959</v>
      </c>
      <c r="X28">
        <f t="shared" si="17"/>
        <v>0.67641330150546386</v>
      </c>
      <c r="Y28">
        <f t="shared" si="18"/>
        <v>-88.450168796857639</v>
      </c>
      <c r="Z28">
        <f t="shared" si="19"/>
        <v>128.47599408499522</v>
      </c>
      <c r="AA28">
        <f t="shared" si="20"/>
        <v>9.0229883419165908</v>
      </c>
      <c r="AB28">
        <f t="shared" si="21"/>
        <v>57.297200175439372</v>
      </c>
      <c r="AC28">
        <v>0</v>
      </c>
      <c r="AD28">
        <v>0</v>
      </c>
      <c r="AE28">
        <f t="shared" si="22"/>
        <v>1</v>
      </c>
      <c r="AF28">
        <f t="shared" si="23"/>
        <v>0</v>
      </c>
      <c r="AG28">
        <f t="shared" si="24"/>
        <v>54528.950109700745</v>
      </c>
      <c r="AH28" t="s">
        <v>298</v>
      </c>
      <c r="AI28">
        <v>10337.700000000001</v>
      </c>
      <c r="AJ28">
        <v>747.94884615384603</v>
      </c>
      <c r="AK28">
        <v>3463.02</v>
      </c>
      <c r="AL28">
        <f t="shared" si="25"/>
        <v>2715.0711538461537</v>
      </c>
      <c r="AM28">
        <f t="shared" si="26"/>
        <v>0.78401832904405799</v>
      </c>
      <c r="AN28">
        <v>-1.01675979031626</v>
      </c>
      <c r="AO28" t="s">
        <v>349</v>
      </c>
      <c r="AP28">
        <v>10316.9</v>
      </c>
      <c r="AQ28">
        <v>820.10730769230804</v>
      </c>
      <c r="AR28">
        <v>3005.41</v>
      </c>
      <c r="AS28">
        <f t="shared" si="27"/>
        <v>0.72712298565177202</v>
      </c>
      <c r="AT28">
        <v>0.5</v>
      </c>
      <c r="AU28">
        <f t="shared" si="28"/>
        <v>42.217770031390913</v>
      </c>
      <c r="AV28">
        <f t="shared" si="29"/>
        <v>1.6001241632942091</v>
      </c>
      <c r="AW28">
        <f t="shared" si="30"/>
        <v>15.348755496392434</v>
      </c>
      <c r="AX28">
        <f t="shared" si="31"/>
        <v>0.7222009642611158</v>
      </c>
      <c r="AY28">
        <f t="shared" si="32"/>
        <v>6.1985366627955292E-2</v>
      </c>
      <c r="AZ28">
        <f t="shared" si="33"/>
        <v>0.15226208736911109</v>
      </c>
      <c r="BA28" t="s">
        <v>350</v>
      </c>
      <c r="BB28">
        <v>834.9</v>
      </c>
      <c r="BC28">
        <f t="shared" si="34"/>
        <v>2170.5099999999998</v>
      </c>
      <c r="BD28">
        <f t="shared" si="35"/>
        <v>1.0068153071433406</v>
      </c>
      <c r="BE28">
        <f t="shared" si="36"/>
        <v>0.17412066420102587</v>
      </c>
      <c r="BF28">
        <f t="shared" si="37"/>
        <v>0.96803556888873943</v>
      </c>
      <c r="BG28">
        <f t="shared" si="38"/>
        <v>0.16854438578957776</v>
      </c>
      <c r="BH28">
        <f t="shared" si="39"/>
        <v>1.0249757465267604</v>
      </c>
      <c r="BI28">
        <f t="shared" si="40"/>
        <v>-2.4975746526760378E-2</v>
      </c>
      <c r="BJ28">
        <v>1660</v>
      </c>
      <c r="BK28">
        <v>300</v>
      </c>
      <c r="BL28">
        <v>300</v>
      </c>
      <c r="BM28">
        <v>300</v>
      </c>
      <c r="BN28">
        <v>10316.9</v>
      </c>
      <c r="BO28">
        <v>2971.35</v>
      </c>
      <c r="BP28">
        <v>-8.5168299999999995E-3</v>
      </c>
      <c r="BQ28">
        <v>-19.52</v>
      </c>
      <c r="BR28">
        <f t="shared" si="41"/>
        <v>50.0989</v>
      </c>
      <c r="BS28">
        <f t="shared" si="42"/>
        <v>42.217770031390913</v>
      </c>
      <c r="BT28">
        <f t="shared" si="43"/>
        <v>0.84268856265089476</v>
      </c>
      <c r="BU28">
        <f t="shared" si="44"/>
        <v>0.19537712530178963</v>
      </c>
      <c r="BV28">
        <v>6</v>
      </c>
      <c r="BW28">
        <v>0.5</v>
      </c>
      <c r="BX28" t="s">
        <v>299</v>
      </c>
      <c r="BY28">
        <v>1599676277.5</v>
      </c>
      <c r="BZ28">
        <v>397.09699999999998</v>
      </c>
      <c r="CA28">
        <v>399.97300000000001</v>
      </c>
      <c r="CB28">
        <v>21.065899999999999</v>
      </c>
      <c r="CC28">
        <v>18.709700000000002</v>
      </c>
      <c r="CD28">
        <v>399.88299999999998</v>
      </c>
      <c r="CE28">
        <v>21.213699999999999</v>
      </c>
      <c r="CF28">
        <v>499.98</v>
      </c>
      <c r="CG28">
        <v>102.042</v>
      </c>
      <c r="CH28">
        <v>0.10014199999999999</v>
      </c>
      <c r="CI28">
        <v>23.852900000000002</v>
      </c>
      <c r="CJ28">
        <v>23.049199999999999</v>
      </c>
      <c r="CK28">
        <v>999.9</v>
      </c>
      <c r="CL28">
        <v>0</v>
      </c>
      <c r="CM28">
        <v>0</v>
      </c>
      <c r="CN28">
        <v>10000</v>
      </c>
      <c r="CO28">
        <v>0</v>
      </c>
      <c r="CP28">
        <v>1.5289399999999999E-3</v>
      </c>
      <c r="CQ28">
        <v>50.0989</v>
      </c>
      <c r="CR28">
        <v>0.90054500000000004</v>
      </c>
      <c r="CS28">
        <v>9.9454600000000004E-2</v>
      </c>
      <c r="CT28">
        <v>0</v>
      </c>
      <c r="CU28">
        <v>820.67700000000002</v>
      </c>
      <c r="CV28">
        <v>5.0011200000000002</v>
      </c>
      <c r="CW28">
        <v>386.39699999999999</v>
      </c>
      <c r="CX28">
        <v>441.839</v>
      </c>
      <c r="CY28">
        <v>37.5</v>
      </c>
      <c r="CZ28">
        <v>42.125</v>
      </c>
      <c r="DA28">
        <v>39.936999999999998</v>
      </c>
      <c r="DB28">
        <v>41.561999999999998</v>
      </c>
      <c r="DC28">
        <v>39.686999999999998</v>
      </c>
      <c r="DD28">
        <v>40.61</v>
      </c>
      <c r="DE28">
        <v>4.49</v>
      </c>
      <c r="DF28">
        <v>0</v>
      </c>
      <c r="DG28">
        <v>139.700000047684</v>
      </c>
      <c r="DH28">
        <v>0</v>
      </c>
      <c r="DI28">
        <v>820.10730769230804</v>
      </c>
      <c r="DJ28">
        <v>4.5321709403859201</v>
      </c>
      <c r="DK28">
        <v>1.3510427739641</v>
      </c>
      <c r="DL28">
        <v>385.253307692308</v>
      </c>
      <c r="DM28">
        <v>15</v>
      </c>
      <c r="DN28">
        <v>1599676219.5</v>
      </c>
      <c r="DO28" t="s">
        <v>351</v>
      </c>
      <c r="DP28">
        <v>1599676206.5</v>
      </c>
      <c r="DQ28">
        <v>1599676219.5</v>
      </c>
      <c r="DR28">
        <v>53</v>
      </c>
      <c r="DS28">
        <v>2.5000000000000001E-2</v>
      </c>
      <c r="DT28">
        <v>3.0000000000000001E-3</v>
      </c>
      <c r="DU28">
        <v>-2.786</v>
      </c>
      <c r="DV28">
        <v>-0.14799999999999999</v>
      </c>
      <c r="DW28">
        <v>400</v>
      </c>
      <c r="DX28">
        <v>16</v>
      </c>
      <c r="DY28">
        <v>0.28000000000000003</v>
      </c>
      <c r="DZ28">
        <v>0.03</v>
      </c>
      <c r="EA28">
        <v>399.98965853658501</v>
      </c>
      <c r="EB28">
        <v>0.16515679442561601</v>
      </c>
      <c r="EC28">
        <v>3.52265211592123E-2</v>
      </c>
      <c r="ED28">
        <v>0</v>
      </c>
      <c r="EE28">
        <v>397.11970731707299</v>
      </c>
      <c r="EF28">
        <v>-6.9888501741629805E-2</v>
      </c>
      <c r="EG28">
        <v>1.4414159539871799E-2</v>
      </c>
      <c r="EH28">
        <v>1</v>
      </c>
      <c r="EI28">
        <v>18.693519512195099</v>
      </c>
      <c r="EJ28">
        <v>0.11240905923345999</v>
      </c>
      <c r="EK28">
        <v>1.13432309139384E-2</v>
      </c>
      <c r="EL28">
        <v>1</v>
      </c>
      <c r="EM28">
        <v>21.013880487804901</v>
      </c>
      <c r="EN28">
        <v>0.36225783972124898</v>
      </c>
      <c r="EO28">
        <v>3.6342411020547603E-2</v>
      </c>
      <c r="EP28">
        <v>1</v>
      </c>
      <c r="EQ28">
        <v>3</v>
      </c>
      <c r="ER28">
        <v>4</v>
      </c>
      <c r="ES28" t="s">
        <v>300</v>
      </c>
      <c r="ET28">
        <v>100</v>
      </c>
      <c r="EU28">
        <v>100</v>
      </c>
      <c r="EV28">
        <v>-2.786</v>
      </c>
      <c r="EW28">
        <v>-0.14779999999999999</v>
      </c>
      <c r="EX28">
        <v>-2.7856500000000901</v>
      </c>
      <c r="EY28">
        <v>0</v>
      </c>
      <c r="EZ28">
        <v>0</v>
      </c>
      <c r="FA28">
        <v>0</v>
      </c>
      <c r="FB28">
        <v>-0.14781999999999901</v>
      </c>
      <c r="FC28">
        <v>0</v>
      </c>
      <c r="FD28">
        <v>0</v>
      </c>
      <c r="FE28">
        <v>0</v>
      </c>
      <c r="FF28">
        <v>-1</v>
      </c>
      <c r="FG28">
        <v>-1</v>
      </c>
      <c r="FH28">
        <v>-1</v>
      </c>
      <c r="FI28">
        <v>-1</v>
      </c>
      <c r="FJ28">
        <v>1.2</v>
      </c>
      <c r="FK28">
        <v>1</v>
      </c>
      <c r="FL28">
        <v>2</v>
      </c>
      <c r="FM28">
        <v>508.47</v>
      </c>
      <c r="FN28">
        <v>502.54500000000002</v>
      </c>
      <c r="FO28">
        <v>20.754000000000001</v>
      </c>
      <c r="FP28">
        <v>28.284099999999999</v>
      </c>
      <c r="FQ28">
        <v>30.000299999999999</v>
      </c>
      <c r="FR28">
        <v>28.351299999999998</v>
      </c>
      <c r="FS28">
        <v>28.354600000000001</v>
      </c>
      <c r="FT28">
        <v>20.341699999999999</v>
      </c>
      <c r="FU28">
        <v>0</v>
      </c>
      <c r="FV28">
        <v>0</v>
      </c>
      <c r="FW28">
        <v>20.750800000000002</v>
      </c>
      <c r="FX28">
        <v>400</v>
      </c>
      <c r="FY28">
        <v>17.998799999999999</v>
      </c>
      <c r="FZ28">
        <v>101.586</v>
      </c>
      <c r="GA28">
        <v>101.752</v>
      </c>
    </row>
    <row r="29" spans="1:183" x14ac:dyDescent="0.35">
      <c r="A29">
        <v>12</v>
      </c>
      <c r="B29">
        <v>1599676360.5</v>
      </c>
      <c r="C29">
        <v>1575.4000000953699</v>
      </c>
      <c r="D29" t="s">
        <v>352</v>
      </c>
      <c r="E29" t="s">
        <v>353</v>
      </c>
      <c r="F29">
        <v>1599676360.5</v>
      </c>
      <c r="G29">
        <f t="shared" si="0"/>
        <v>2.1609842199238278E-3</v>
      </c>
      <c r="H29">
        <f t="shared" si="1"/>
        <v>-1.220321770042081</v>
      </c>
      <c r="I29">
        <f t="shared" si="2"/>
        <v>400.43900000000002</v>
      </c>
      <c r="J29">
        <f t="shared" si="3"/>
        <v>402.08682926134082</v>
      </c>
      <c r="K29">
        <f t="shared" si="4"/>
        <v>41.070270844467778</v>
      </c>
      <c r="L29">
        <f t="shared" si="5"/>
        <v>40.901956965117307</v>
      </c>
      <c r="M29">
        <f t="shared" si="6"/>
        <v>0.36283578894654012</v>
      </c>
      <c r="N29">
        <f t="shared" si="7"/>
        <v>2.9629319238971381</v>
      </c>
      <c r="O29">
        <f t="shared" si="8"/>
        <v>0.33983530636574089</v>
      </c>
      <c r="P29">
        <f t="shared" si="9"/>
        <v>0.21434195384852528</v>
      </c>
      <c r="Q29">
        <f t="shared" si="10"/>
        <v>1.9963409403257826E-3</v>
      </c>
      <c r="R29">
        <f t="shared" si="11"/>
        <v>23.190198994991611</v>
      </c>
      <c r="S29">
        <f t="shared" si="12"/>
        <v>22.9374</v>
      </c>
      <c r="T29">
        <f t="shared" si="13"/>
        <v>2.809055703196178</v>
      </c>
      <c r="U29">
        <f t="shared" si="14"/>
        <v>73.745705543772502</v>
      </c>
      <c r="V29">
        <f t="shared" si="15"/>
        <v>2.1753860849332498</v>
      </c>
      <c r="W29">
        <f t="shared" si="16"/>
        <v>2.9498478167546009</v>
      </c>
      <c r="X29">
        <f t="shared" si="17"/>
        <v>0.63366961826292822</v>
      </c>
      <c r="Y29">
        <f t="shared" si="18"/>
        <v>-95.299404098640807</v>
      </c>
      <c r="Z29">
        <f t="shared" si="19"/>
        <v>129.40341832231331</v>
      </c>
      <c r="AA29">
        <f t="shared" si="20"/>
        <v>9.0848486373603698</v>
      </c>
      <c r="AB29">
        <f t="shared" si="21"/>
        <v>43.190859201973197</v>
      </c>
      <c r="AC29">
        <v>0</v>
      </c>
      <c r="AD29">
        <v>0</v>
      </c>
      <c r="AE29">
        <f t="shared" si="22"/>
        <v>1</v>
      </c>
      <c r="AF29">
        <f t="shared" si="23"/>
        <v>0</v>
      </c>
      <c r="AG29">
        <f t="shared" si="24"/>
        <v>54483.44144456496</v>
      </c>
      <c r="AH29" t="s">
        <v>354</v>
      </c>
      <c r="AI29">
        <v>10319.200000000001</v>
      </c>
      <c r="AJ29">
        <v>787.34653846153901</v>
      </c>
      <c r="AK29">
        <v>3065.32</v>
      </c>
      <c r="AL29">
        <f t="shared" si="25"/>
        <v>2277.9734615384614</v>
      </c>
      <c r="AM29">
        <f t="shared" si="26"/>
        <v>0.74314377015726296</v>
      </c>
      <c r="AN29">
        <v>-1.2203217700420801</v>
      </c>
      <c r="AO29" t="s">
        <v>355</v>
      </c>
      <c r="AP29" t="s">
        <v>355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2.1009409053695999E-2</v>
      </c>
      <c r="AV29">
        <f t="shared" si="29"/>
        <v>-1.220321770042081</v>
      </c>
      <c r="AW29" t="e">
        <f t="shared" si="30"/>
        <v>#DIV/0!</v>
      </c>
      <c r="AX29" t="e">
        <f t="shared" si="31"/>
        <v>#DIV/0!</v>
      </c>
      <c r="AY29">
        <f t="shared" si="32"/>
        <v>-4.2275269020185787E-14</v>
      </c>
      <c r="AZ29" t="e">
        <f t="shared" si="33"/>
        <v>#DIV/0!</v>
      </c>
      <c r="BA29" t="s">
        <v>355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1.3456346405062125</v>
      </c>
      <c r="BH29" t="e">
        <f t="shared" si="39"/>
        <v>#DIV/0!</v>
      </c>
      <c r="BI29" t="e">
        <f t="shared" si="40"/>
        <v>#DIV/0!</v>
      </c>
      <c r="BJ29">
        <v>1662</v>
      </c>
      <c r="BK29">
        <v>300</v>
      </c>
      <c r="BL29">
        <v>300</v>
      </c>
      <c r="BM29">
        <v>300</v>
      </c>
      <c r="BN29">
        <v>10319.200000000001</v>
      </c>
      <c r="BO29">
        <v>3026.13</v>
      </c>
      <c r="BP29">
        <v>-8.5543700000000004E-3</v>
      </c>
      <c r="BQ29">
        <v>-8.57</v>
      </c>
      <c r="BR29">
        <f t="shared" si="41"/>
        <v>5.0011199999999999E-2</v>
      </c>
      <c r="BS29">
        <f t="shared" si="42"/>
        <v>2.1009409053695999E-2</v>
      </c>
      <c r="BT29">
        <f t="shared" si="43"/>
        <v>0.42009407999999998</v>
      </c>
      <c r="BU29">
        <f t="shared" si="44"/>
        <v>9.502128E-2</v>
      </c>
      <c r="BV29">
        <v>6</v>
      </c>
      <c r="BW29">
        <v>0.5</v>
      </c>
      <c r="BX29" t="s">
        <v>299</v>
      </c>
      <c r="BY29">
        <v>1599676360.5</v>
      </c>
      <c r="BZ29">
        <v>400.43900000000002</v>
      </c>
      <c r="CA29">
        <v>400.01299999999998</v>
      </c>
      <c r="CB29">
        <v>21.297499999999999</v>
      </c>
      <c r="CC29">
        <v>18.759399999999999</v>
      </c>
      <c r="CD29">
        <v>403.28300000000002</v>
      </c>
      <c r="CE29">
        <v>21.411799999999999</v>
      </c>
      <c r="CF29">
        <v>499.971</v>
      </c>
      <c r="CG29">
        <v>102.04300000000001</v>
      </c>
      <c r="CH29">
        <v>9.9790699999999996E-2</v>
      </c>
      <c r="CI29">
        <v>23.747499999999999</v>
      </c>
      <c r="CJ29">
        <v>22.9374</v>
      </c>
      <c r="CK29">
        <v>999.9</v>
      </c>
      <c r="CL29">
        <v>0</v>
      </c>
      <c r="CM29">
        <v>0</v>
      </c>
      <c r="CN29">
        <v>9987.5</v>
      </c>
      <c r="CO29">
        <v>0</v>
      </c>
      <c r="CP29">
        <v>1.5289399999999999E-3</v>
      </c>
      <c r="CQ29">
        <v>5.0011199999999999E-2</v>
      </c>
      <c r="CR29">
        <v>0</v>
      </c>
      <c r="CS29">
        <v>0</v>
      </c>
      <c r="CT29">
        <v>0</v>
      </c>
      <c r="CU29">
        <v>784.08</v>
      </c>
      <c r="CV29">
        <v>5.0011199999999999E-2</v>
      </c>
      <c r="CW29">
        <v>4.34</v>
      </c>
      <c r="CX29">
        <v>-0.09</v>
      </c>
      <c r="CY29">
        <v>37.25</v>
      </c>
      <c r="CZ29">
        <v>41.936999999999998</v>
      </c>
      <c r="DA29">
        <v>39.75</v>
      </c>
      <c r="DB29">
        <v>41.311999999999998</v>
      </c>
      <c r="DC29">
        <v>39.311999999999998</v>
      </c>
      <c r="DD29">
        <v>0</v>
      </c>
      <c r="DE29">
        <v>0</v>
      </c>
      <c r="DF29">
        <v>0</v>
      </c>
      <c r="DG29">
        <v>82.099999904632597</v>
      </c>
      <c r="DH29">
        <v>0</v>
      </c>
      <c r="DI29">
        <v>787.34653846153901</v>
      </c>
      <c r="DJ29">
        <v>-14.6581196139865</v>
      </c>
      <c r="DK29">
        <v>9.6827350735664801</v>
      </c>
      <c r="DL29">
        <v>2.7130769230769198</v>
      </c>
      <c r="DM29">
        <v>15</v>
      </c>
      <c r="DN29">
        <v>1599676334</v>
      </c>
      <c r="DO29" t="s">
        <v>356</v>
      </c>
      <c r="DP29">
        <v>1599676327</v>
      </c>
      <c r="DQ29">
        <v>1599676334</v>
      </c>
      <c r="DR29">
        <v>54</v>
      </c>
      <c r="DS29">
        <v>-5.8000000000000003E-2</v>
      </c>
      <c r="DT29">
        <v>3.4000000000000002E-2</v>
      </c>
      <c r="DU29">
        <v>-2.843</v>
      </c>
      <c r="DV29">
        <v>-0.114</v>
      </c>
      <c r="DW29">
        <v>400</v>
      </c>
      <c r="DX29">
        <v>19</v>
      </c>
      <c r="DY29">
        <v>0.35</v>
      </c>
      <c r="DZ29">
        <v>0.04</v>
      </c>
      <c r="EA29">
        <v>399.973365853659</v>
      </c>
      <c r="EB29">
        <v>4.9547038326841299E-2</v>
      </c>
      <c r="EC29">
        <v>3.6144531076088497E-2</v>
      </c>
      <c r="ED29">
        <v>1</v>
      </c>
      <c r="EE29">
        <v>400.36314634146299</v>
      </c>
      <c r="EF29">
        <v>0.47140766550590202</v>
      </c>
      <c r="EG29">
        <v>4.7230912250146098E-2</v>
      </c>
      <c r="EH29">
        <v>1</v>
      </c>
      <c r="EI29">
        <v>18.756843902439002</v>
      </c>
      <c r="EJ29">
        <v>1.7964459930322401E-2</v>
      </c>
      <c r="EK29">
        <v>1.87747219530417E-3</v>
      </c>
      <c r="EL29">
        <v>1</v>
      </c>
      <c r="EM29">
        <v>21.2685829268293</v>
      </c>
      <c r="EN29">
        <v>0.25232404181183399</v>
      </c>
      <c r="EO29">
        <v>4.2577807699632202E-2</v>
      </c>
      <c r="EP29">
        <v>1</v>
      </c>
      <c r="EQ29">
        <v>4</v>
      </c>
      <c r="ER29">
        <v>4</v>
      </c>
      <c r="ES29" t="s">
        <v>306</v>
      </c>
      <c r="ET29">
        <v>100</v>
      </c>
      <c r="EU29">
        <v>100</v>
      </c>
      <c r="EV29">
        <v>-2.8439999999999999</v>
      </c>
      <c r="EW29">
        <v>-0.1143</v>
      </c>
      <c r="EX29">
        <v>-2.8435000000000001</v>
      </c>
      <c r="EY29">
        <v>0</v>
      </c>
      <c r="EZ29">
        <v>0</v>
      </c>
      <c r="FA29">
        <v>0</v>
      </c>
      <c r="FB29">
        <v>-0.11428999999999701</v>
      </c>
      <c r="FC29">
        <v>0</v>
      </c>
      <c r="FD29">
        <v>0</v>
      </c>
      <c r="FE29">
        <v>0</v>
      </c>
      <c r="FF29">
        <v>-1</v>
      </c>
      <c r="FG29">
        <v>-1</v>
      </c>
      <c r="FH29">
        <v>-1</v>
      </c>
      <c r="FI29">
        <v>-1</v>
      </c>
      <c r="FJ29">
        <v>0.6</v>
      </c>
      <c r="FK29">
        <v>0.4</v>
      </c>
      <c r="FL29">
        <v>2</v>
      </c>
      <c r="FM29">
        <v>508.50400000000002</v>
      </c>
      <c r="FN29">
        <v>502.04500000000002</v>
      </c>
      <c r="FO29">
        <v>20.901800000000001</v>
      </c>
      <c r="FP29">
        <v>28.295300000000001</v>
      </c>
      <c r="FQ29">
        <v>30.0001</v>
      </c>
      <c r="FR29">
        <v>28.3553</v>
      </c>
      <c r="FS29">
        <v>28.356999999999999</v>
      </c>
      <c r="FT29">
        <v>20.351600000000001</v>
      </c>
      <c r="FU29">
        <v>0</v>
      </c>
      <c r="FV29">
        <v>0</v>
      </c>
      <c r="FW29">
        <v>20.934200000000001</v>
      </c>
      <c r="FX29">
        <v>400</v>
      </c>
      <c r="FY29">
        <v>17.998799999999999</v>
      </c>
      <c r="FZ29">
        <v>101.586</v>
      </c>
      <c r="GA29">
        <v>101.751</v>
      </c>
    </row>
    <row r="30" spans="1:183" x14ac:dyDescent="0.35">
      <c r="A30">
        <v>13</v>
      </c>
      <c r="B30">
        <v>1599677646.5999999</v>
      </c>
      <c r="C30">
        <v>2861.5</v>
      </c>
      <c r="D30" t="s">
        <v>357</v>
      </c>
      <c r="E30" t="s">
        <v>358</v>
      </c>
      <c r="F30">
        <v>1599677646.5999999</v>
      </c>
      <c r="G30">
        <f t="shared" si="0"/>
        <v>1.9728700750716913E-3</v>
      </c>
      <c r="H30">
        <f t="shared" si="1"/>
        <v>-1.2721081925369624</v>
      </c>
      <c r="I30">
        <f t="shared" si="2"/>
        <v>400.59899999999999</v>
      </c>
      <c r="J30">
        <f t="shared" si="3"/>
        <v>403.22802871259921</v>
      </c>
      <c r="K30">
        <f t="shared" si="4"/>
        <v>41.186896464077712</v>
      </c>
      <c r="L30">
        <f t="shared" si="5"/>
        <v>40.918359741239698</v>
      </c>
      <c r="M30">
        <f t="shared" si="6"/>
        <v>0.30588123562390779</v>
      </c>
      <c r="N30">
        <f t="shared" si="7"/>
        <v>2.9656864938309928</v>
      </c>
      <c r="O30">
        <f t="shared" si="8"/>
        <v>0.28937283077102721</v>
      </c>
      <c r="P30">
        <f t="shared" si="9"/>
        <v>0.18226695090856404</v>
      </c>
      <c r="Q30">
        <f t="shared" si="10"/>
        <v>1.9963409403257826E-3</v>
      </c>
      <c r="R30">
        <f t="shared" si="11"/>
        <v>23.184036032169981</v>
      </c>
      <c r="S30">
        <f t="shared" si="12"/>
        <v>23.0001</v>
      </c>
      <c r="T30">
        <f t="shared" si="13"/>
        <v>2.8197387902844522</v>
      </c>
      <c r="U30">
        <f t="shared" si="14"/>
        <v>72.796062285426899</v>
      </c>
      <c r="V30">
        <f t="shared" si="15"/>
        <v>2.14026231387008</v>
      </c>
      <c r="W30">
        <f t="shared" si="16"/>
        <v>2.9400797882147822</v>
      </c>
      <c r="X30">
        <f t="shared" si="17"/>
        <v>0.67947647641437214</v>
      </c>
      <c r="Y30">
        <f t="shared" si="18"/>
        <v>-87.003570310661587</v>
      </c>
      <c r="Z30">
        <f t="shared" si="19"/>
        <v>110.68914028382476</v>
      </c>
      <c r="AA30">
        <f t="shared" si="20"/>
        <v>7.7640778844001348</v>
      </c>
      <c r="AB30">
        <f t="shared" si="21"/>
        <v>31.451644198503629</v>
      </c>
      <c r="AC30">
        <v>0</v>
      </c>
      <c r="AD30">
        <v>0</v>
      </c>
      <c r="AE30">
        <f t="shared" si="22"/>
        <v>1</v>
      </c>
      <c r="AF30">
        <f t="shared" si="23"/>
        <v>0</v>
      </c>
      <c r="AG30">
        <f t="shared" si="24"/>
        <v>54575.204251111965</v>
      </c>
      <c r="AH30" t="s">
        <v>359</v>
      </c>
      <c r="AI30">
        <v>10324.299999999999</v>
      </c>
      <c r="AJ30">
        <v>766.93679999999995</v>
      </c>
      <c r="AK30">
        <v>3258.24</v>
      </c>
      <c r="AL30">
        <f t="shared" si="25"/>
        <v>2491.3031999999998</v>
      </c>
      <c r="AM30">
        <f t="shared" si="26"/>
        <v>0.76461623453152627</v>
      </c>
      <c r="AN30">
        <v>-1.2721081925369599</v>
      </c>
      <c r="AO30" t="s">
        <v>355</v>
      </c>
      <c r="AP30" t="s">
        <v>355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2.1009409053695999E-2</v>
      </c>
      <c r="AV30">
        <f t="shared" si="29"/>
        <v>-1.2721081925369624</v>
      </c>
      <c r="AW30" t="e">
        <f t="shared" si="30"/>
        <v>#DIV/0!</v>
      </c>
      <c r="AX30" t="e">
        <f t="shared" si="31"/>
        <v>#DIV/0!</v>
      </c>
      <c r="AY30">
        <f t="shared" si="32"/>
        <v>-1.162569898055109E-13</v>
      </c>
      <c r="AZ30" t="e">
        <f t="shared" si="33"/>
        <v>#DIV/0!</v>
      </c>
      <c r="BA30" t="s">
        <v>355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1.3078456287456299</v>
      </c>
      <c r="BH30" t="e">
        <f t="shared" si="39"/>
        <v>#DIV/0!</v>
      </c>
      <c r="BI30" t="e">
        <f t="shared" si="40"/>
        <v>#DIV/0!</v>
      </c>
      <c r="BJ30">
        <v>1663</v>
      </c>
      <c r="BK30">
        <v>300</v>
      </c>
      <c r="BL30">
        <v>300</v>
      </c>
      <c r="BM30">
        <v>300</v>
      </c>
      <c r="BN30">
        <v>10324.299999999999</v>
      </c>
      <c r="BO30">
        <v>3251.88</v>
      </c>
      <c r="BP30">
        <v>-8.5616900000000003E-3</v>
      </c>
      <c r="BQ30">
        <v>1.44</v>
      </c>
      <c r="BR30">
        <f t="shared" si="41"/>
        <v>5.0011199999999999E-2</v>
      </c>
      <c r="BS30">
        <f t="shared" si="42"/>
        <v>2.1009409053695999E-2</v>
      </c>
      <c r="BT30">
        <f t="shared" si="43"/>
        <v>0.42009407999999998</v>
      </c>
      <c r="BU30">
        <f t="shared" si="44"/>
        <v>9.502128E-2</v>
      </c>
      <c r="BV30">
        <v>6</v>
      </c>
      <c r="BW30">
        <v>0.5</v>
      </c>
      <c r="BX30" t="s">
        <v>299</v>
      </c>
      <c r="BY30">
        <v>1599677646.5999999</v>
      </c>
      <c r="BZ30">
        <v>400.59899999999999</v>
      </c>
      <c r="CA30">
        <v>400.02100000000002</v>
      </c>
      <c r="CB30">
        <v>20.953600000000002</v>
      </c>
      <c r="CC30">
        <v>18.636299999999999</v>
      </c>
      <c r="CD30">
        <v>403.43599999999998</v>
      </c>
      <c r="CE30">
        <v>21.067900000000002</v>
      </c>
      <c r="CF30">
        <v>500.11599999999999</v>
      </c>
      <c r="CG30">
        <v>102.04300000000001</v>
      </c>
      <c r="CH30">
        <v>9.9940299999999996E-2</v>
      </c>
      <c r="CI30">
        <v>23.692399999999999</v>
      </c>
      <c r="CJ30">
        <v>23.0001</v>
      </c>
      <c r="CK30">
        <v>999.9</v>
      </c>
      <c r="CL30">
        <v>0</v>
      </c>
      <c r="CM30">
        <v>0</v>
      </c>
      <c r="CN30">
        <v>10003.1</v>
      </c>
      <c r="CO30">
        <v>0</v>
      </c>
      <c r="CP30">
        <v>1.5289399999999999E-3</v>
      </c>
      <c r="CQ30">
        <v>5.0011199999999999E-2</v>
      </c>
      <c r="CR30">
        <v>0</v>
      </c>
      <c r="CS30">
        <v>0</v>
      </c>
      <c r="CT30">
        <v>0</v>
      </c>
      <c r="CU30">
        <v>768.23</v>
      </c>
      <c r="CV30">
        <v>5.0011199999999999E-2</v>
      </c>
      <c r="CW30">
        <v>-10.14</v>
      </c>
      <c r="CX30">
        <v>-0.75</v>
      </c>
      <c r="CY30">
        <v>34.936999999999998</v>
      </c>
      <c r="CZ30">
        <v>39.936999999999998</v>
      </c>
      <c r="DA30">
        <v>37.436999999999998</v>
      </c>
      <c r="DB30">
        <v>39.375</v>
      </c>
      <c r="DC30">
        <v>37.25</v>
      </c>
      <c r="DD30">
        <v>0</v>
      </c>
      <c r="DE30">
        <v>0</v>
      </c>
      <c r="DF30">
        <v>0</v>
      </c>
      <c r="DG30">
        <v>1285.39999985695</v>
      </c>
      <c r="DH30">
        <v>0</v>
      </c>
      <c r="DI30">
        <v>766.93679999999995</v>
      </c>
      <c r="DJ30">
        <v>-1.5746154840036499</v>
      </c>
      <c r="DK30">
        <v>4.9284616407017001</v>
      </c>
      <c r="DL30">
        <v>-11.776</v>
      </c>
      <c r="DM30">
        <v>15</v>
      </c>
      <c r="DN30">
        <v>1599677664.5999999</v>
      </c>
      <c r="DO30" t="s">
        <v>360</v>
      </c>
      <c r="DP30">
        <v>1599677664.5999999</v>
      </c>
      <c r="DQ30">
        <v>1599676334</v>
      </c>
      <c r="DR30">
        <v>55</v>
      </c>
      <c r="DS30">
        <v>6.0000000000000001E-3</v>
      </c>
      <c r="DT30">
        <v>3.4000000000000002E-2</v>
      </c>
      <c r="DU30">
        <v>-2.8370000000000002</v>
      </c>
      <c r="DV30">
        <v>-0.114</v>
      </c>
      <c r="DW30">
        <v>400</v>
      </c>
      <c r="DX30">
        <v>19</v>
      </c>
      <c r="DY30">
        <v>0.43</v>
      </c>
      <c r="DZ30">
        <v>0.04</v>
      </c>
      <c r="EA30">
        <v>399.98895121951199</v>
      </c>
      <c r="EB30">
        <v>6.8571428572236401E-2</v>
      </c>
      <c r="EC30">
        <v>3.8211191834846198E-2</v>
      </c>
      <c r="ED30">
        <v>1</v>
      </c>
      <c r="EE30">
        <v>400.55321951219503</v>
      </c>
      <c r="EF30">
        <v>0.13333797909367001</v>
      </c>
      <c r="EG30">
        <v>1.62698467097032E-2</v>
      </c>
      <c r="EH30">
        <v>1</v>
      </c>
      <c r="EI30">
        <v>18.633514634146302</v>
      </c>
      <c r="EJ30">
        <v>1.1201393728211001E-2</v>
      </c>
      <c r="EK30">
        <v>1.4846467881834901E-3</v>
      </c>
      <c r="EL30">
        <v>1</v>
      </c>
      <c r="EM30">
        <v>20.950714634146301</v>
      </c>
      <c r="EN30">
        <v>1.5687804878034801E-2</v>
      </c>
      <c r="EO30">
        <v>1.60267474228751E-3</v>
      </c>
      <c r="EP30">
        <v>1</v>
      </c>
      <c r="EQ30">
        <v>4</v>
      </c>
      <c r="ER30">
        <v>4</v>
      </c>
      <c r="ES30" t="s">
        <v>306</v>
      </c>
      <c r="ET30">
        <v>100</v>
      </c>
      <c r="EU30">
        <v>100</v>
      </c>
      <c r="EV30">
        <v>-2.8370000000000002</v>
      </c>
      <c r="EW30">
        <v>-0.1143</v>
      </c>
      <c r="EX30">
        <v>-2.8435000000000001</v>
      </c>
      <c r="EY30">
        <v>0</v>
      </c>
      <c r="EZ30">
        <v>0</v>
      </c>
      <c r="FA30">
        <v>0</v>
      </c>
      <c r="FB30">
        <v>-0.11428999999999701</v>
      </c>
      <c r="FC30">
        <v>0</v>
      </c>
      <c r="FD30">
        <v>0</v>
      </c>
      <c r="FE30">
        <v>0</v>
      </c>
      <c r="FF30">
        <v>-1</v>
      </c>
      <c r="FG30">
        <v>-1</v>
      </c>
      <c r="FH30">
        <v>-1</v>
      </c>
      <c r="FI30">
        <v>-1</v>
      </c>
      <c r="FJ30">
        <v>22</v>
      </c>
      <c r="FK30">
        <v>21.9</v>
      </c>
      <c r="FL30">
        <v>2</v>
      </c>
      <c r="FM30">
        <v>509.197</v>
      </c>
      <c r="FN30">
        <v>501.255</v>
      </c>
      <c r="FO30">
        <v>21.324300000000001</v>
      </c>
      <c r="FP30">
        <v>28.3614</v>
      </c>
      <c r="FQ30">
        <v>30.0002</v>
      </c>
      <c r="FR30">
        <v>28.427900000000001</v>
      </c>
      <c r="FS30">
        <v>28.431899999999999</v>
      </c>
      <c r="FT30">
        <v>20.424700000000001</v>
      </c>
      <c r="FU30">
        <v>0</v>
      </c>
      <c r="FV30">
        <v>0</v>
      </c>
      <c r="FW30">
        <v>21.314800000000002</v>
      </c>
      <c r="FX30">
        <v>400</v>
      </c>
      <c r="FY30">
        <v>17.998799999999999</v>
      </c>
      <c r="FZ30">
        <v>101.574</v>
      </c>
      <c r="GA30">
        <v>101.74299999999999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2020-09-09T13:53:58Z</dcterms:created>
  <dcterms:modified xsi:type="dcterms:W3CDTF">2020-09-21T13:53:13Z</dcterms:modified>
</cp:coreProperties>
</file>